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ustomProperty1.bin" ContentType="application/vnd.openxmlformats-officedocument.spreadsheetml.customProperty"/>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Publication Unit\Web_Team\CMP3\Rare Earth Elements\FEQG\Draft\"/>
    </mc:Choice>
  </mc:AlternateContent>
  <xr:revisionPtr revIDLastSave="0" documentId="13_ncr:1_{B5ECFA6B-AAD5-4579-9FDF-58E12C28AA1E}" xr6:coauthVersionLast="47" xr6:coauthVersionMax="47" xr10:uidLastSave="{00000000-0000-0000-0000-000000000000}"/>
  <bookViews>
    <workbookView xWindow="-28920" yWindow="-30" windowWidth="29040" windowHeight="15720" xr2:uid="{00000000-000D-0000-FFFF-FFFF00000000}"/>
  </bookViews>
  <sheets>
    <sheet name="Index" sheetId="15" r:id="rId1"/>
    <sheet name="A – Eau – Ce" sheetId="1" r:id="rId2"/>
    <sheet name="B – Eau – La" sheetId="2" r:id="rId3"/>
    <sheet name="C – Eau – Nd" sheetId="4" r:id="rId4"/>
    <sheet name="D – Eau – Y" sheetId="3" r:id="rId5"/>
    <sheet name="E – Sédiments – Ce" sheetId="5" r:id="rId6"/>
    <sheet name="F – Sédiments – La" sheetId="6" r:id="rId7"/>
    <sheet name="G – Sédiments – Nd" sheetId="7" r:id="rId8"/>
    <sheet name="H – Sédiments – Y" sheetId="8" r:id="rId9"/>
    <sheet name="I – Just. espèces de subst." sheetId="9" r:id="rId10"/>
    <sheet name="J – Ajust. modèle et est. CD5" sheetId="14" r:id="rId11"/>
    <sheet name="K – Code R" sheetId="13" r:id="rId12"/>
    <sheet name="L – Études inutilisables" sheetId="16" r:id="rId13"/>
  </sheets>
  <definedNames>
    <definedName name="_xlnm._FilterDatabase" localSheetId="1" hidden="1">'A – Eau – Ce'!$A$1:$Z$1015</definedName>
    <definedName name="_xlnm._FilterDatabase" localSheetId="2" hidden="1">'B – Eau – La'!$A$1:$Z$81</definedName>
    <definedName name="_xlnm._FilterDatabase" localSheetId="3" hidden="1">'C – Eau – Nd'!$A$1:$Z$1017</definedName>
    <definedName name="_xlnm._FilterDatabase" localSheetId="4" hidden="1">'D – Eau – Y'!$A$1:$Z$1025</definedName>
    <definedName name="_xlnm._FilterDatabase" localSheetId="5" hidden="1">'E – Sédiments – Ce'!$A$1:$Q$1</definedName>
    <definedName name="_xlnm._FilterDatabase" localSheetId="6" hidden="1">'F – Sédiments – La'!$A$1:$Q$1</definedName>
    <definedName name="_xlnm._FilterDatabase" localSheetId="7" hidden="1">'G – Sédiments – Nd'!$A$1:$Q$1</definedName>
    <definedName name="_xlnm._FilterDatabase" localSheetId="8" hidden="1">'H – Sédiments – Y'!$A$1:$Q$1</definedName>
    <definedName name="_xlnm._FilterDatabase" localSheetId="9" hidden="1">'I – Just. espèces de subst.'!$A$1:$F$1</definedName>
    <definedName name="OLE_LINK1" localSheetId="1">'A – Eau – Ce'!$A$1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H2" i="1"/>
  <c r="F172" i="1" l="1"/>
  <c r="H172" i="1" s="1"/>
  <c r="H33" i="1"/>
  <c r="H51" i="1"/>
  <c r="H49" i="1"/>
  <c r="H53" i="1"/>
  <c r="H52" i="1"/>
  <c r="H50" i="1"/>
  <c r="H54" i="1"/>
  <c r="H205" i="1"/>
  <c r="H202" i="1"/>
  <c r="H204" i="1"/>
  <c r="H201" i="1"/>
  <c r="H203" i="1"/>
  <c r="H337" i="1"/>
  <c r="H336" i="1"/>
  <c r="H209" i="1"/>
  <c r="H233" i="1"/>
  <c r="H280" i="1"/>
  <c r="H331" i="1"/>
  <c r="H220" i="1"/>
  <c r="H253" i="1"/>
  <c r="H240" i="1"/>
  <c r="H267" i="1"/>
  <c r="H244" i="1"/>
  <c r="H266" i="1"/>
  <c r="H264" i="1"/>
  <c r="H243" i="1"/>
  <c r="H228" i="1"/>
  <c r="H222" i="1"/>
  <c r="H207" i="1"/>
  <c r="H316" i="1"/>
  <c r="H257" i="1"/>
  <c r="H282" i="1"/>
  <c r="H269" i="1"/>
  <c r="H246" i="1"/>
  <c r="H270" i="1"/>
  <c r="H309" i="1"/>
  <c r="H314" i="1"/>
  <c r="H310" i="1"/>
  <c r="H332" i="1"/>
  <c r="H306" i="1"/>
  <c r="H307" i="1"/>
  <c r="H333" i="1"/>
  <c r="H277" i="1"/>
  <c r="H247" i="1"/>
  <c r="H268" i="1"/>
  <c r="H325" i="1"/>
  <c r="H299" i="1"/>
  <c r="H217" i="1"/>
  <c r="H234" i="1"/>
  <c r="H208" i="1"/>
  <c r="H229" i="1"/>
  <c r="H216" i="1"/>
  <c r="H215" i="1"/>
  <c r="H210" i="1"/>
  <c r="H230" i="1"/>
  <c r="H255" i="1"/>
  <c r="H296" i="1"/>
  <c r="H278" i="1"/>
  <c r="H232" i="1"/>
  <c r="H235" i="1"/>
  <c r="H265" i="1"/>
  <c r="H330" i="1"/>
  <c r="H252" i="1"/>
  <c r="H212" i="1"/>
  <c r="H274" i="1"/>
  <c r="H224" i="1"/>
  <c r="H335" i="1"/>
  <c r="H273" i="1"/>
  <c r="H294" i="1"/>
  <c r="H288" i="1"/>
  <c r="H301" i="1"/>
  <c r="H287" i="1"/>
  <c r="H231" i="1"/>
  <c r="H249" i="1"/>
  <c r="H251" i="1"/>
  <c r="H226" i="1"/>
  <c r="H259" i="1"/>
  <c r="H298" i="1"/>
  <c r="H291" i="1"/>
  <c r="H237" i="1"/>
  <c r="H256" i="1"/>
  <c r="H245" i="1"/>
  <c r="H238" i="1"/>
  <c r="H239" i="1"/>
  <c r="H308" i="1"/>
  <c r="H318" i="1"/>
  <c r="H276" i="1"/>
  <c r="H284" i="1"/>
  <c r="H286" i="1"/>
  <c r="H281" i="1"/>
  <c r="H290" i="1"/>
  <c r="H211" i="1"/>
  <c r="H326" i="1"/>
  <c r="H292" i="1"/>
  <c r="H236" i="1"/>
  <c r="H219" i="1"/>
  <c r="H295" i="1"/>
  <c r="H227" i="1"/>
  <c r="H313" i="1"/>
  <c r="H317" i="1"/>
  <c r="H315" i="1"/>
  <c r="H305" i="1"/>
  <c r="H312" i="1"/>
  <c r="H311" i="1"/>
  <c r="H329" i="1"/>
  <c r="H322" i="1"/>
  <c r="H324" i="1"/>
  <c r="H323" i="1"/>
  <c r="H334" i="1"/>
  <c r="H320" i="1"/>
  <c r="H321" i="1"/>
  <c r="H328" i="1"/>
  <c r="H275" i="1"/>
  <c r="H289" i="1"/>
  <c r="H221" i="1"/>
  <c r="H283" i="1"/>
  <c r="H300" i="1"/>
  <c r="H263" i="1"/>
  <c r="H258" i="1"/>
  <c r="H285" i="1"/>
  <c r="H304" i="1"/>
  <c r="H319" i="1"/>
  <c r="H241" i="1"/>
  <c r="H279" i="1"/>
  <c r="H223" i="1"/>
  <c r="H261" i="1"/>
  <c r="H293" i="1"/>
  <c r="H254" i="1"/>
  <c r="H242" i="1"/>
  <c r="H213" i="1"/>
  <c r="H225" i="1"/>
  <c r="H250" i="1"/>
  <c r="H248" i="1"/>
  <c r="H262" i="1"/>
  <c r="H272" i="1"/>
  <c r="H302" i="1"/>
  <c r="H297" i="1"/>
  <c r="H214" i="1"/>
  <c r="H271" i="1"/>
  <c r="H218" i="1"/>
  <c r="H303" i="1"/>
  <c r="H260" i="1"/>
  <c r="H194" i="1"/>
  <c r="H197" i="1"/>
  <c r="H198" i="1"/>
  <c r="H195" i="1"/>
  <c r="H193" i="1"/>
  <c r="H199" i="1"/>
  <c r="H200" i="1"/>
  <c r="H196" i="1"/>
  <c r="H187" i="1"/>
  <c r="H186" i="1"/>
  <c r="H185" i="1"/>
  <c r="H184" i="1"/>
  <c r="H183" i="1"/>
  <c r="H177" i="1"/>
  <c r="H119" i="1"/>
  <c r="H118" i="1"/>
  <c r="H115" i="1"/>
  <c r="H117" i="1"/>
  <c r="H114" i="1"/>
  <c r="H116" i="1"/>
  <c r="H113" i="1"/>
  <c r="H110" i="1"/>
  <c r="H111" i="1"/>
  <c r="H108" i="1"/>
  <c r="H107" i="1"/>
  <c r="H109" i="1"/>
  <c r="H112" i="1"/>
  <c r="H106" i="1"/>
  <c r="H96" i="1"/>
  <c r="H104" i="1"/>
  <c r="H25" i="1"/>
  <c r="H105" i="1"/>
  <c r="H101" i="1"/>
  <c r="H103" i="1"/>
  <c r="H97" i="1"/>
  <c r="H102" i="1"/>
  <c r="H99" i="1"/>
  <c r="H98" i="1"/>
  <c r="H94" i="1"/>
  <c r="H95" i="1"/>
  <c r="H100" i="1"/>
  <c r="H70" i="1"/>
  <c r="H69" i="1"/>
  <c r="H71" i="1"/>
  <c r="H27" i="1"/>
  <c r="H28" i="1"/>
  <c r="H30" i="1"/>
  <c r="H26" i="1"/>
  <c r="H31" i="1"/>
  <c r="H29" i="1"/>
  <c r="H23" i="1"/>
  <c r="H32" i="1"/>
  <c r="H137" i="3"/>
  <c r="H5" i="3"/>
  <c r="H128" i="3"/>
  <c r="H98" i="3"/>
  <c r="H101" i="3"/>
  <c r="H104" i="3"/>
  <c r="H108" i="3"/>
  <c r="H113" i="3"/>
  <c r="H107" i="3"/>
  <c r="H103" i="3"/>
  <c r="H72" i="3"/>
  <c r="H67" i="3"/>
  <c r="H71" i="3"/>
  <c r="H70" i="3"/>
  <c r="H69" i="3"/>
  <c r="H68" i="3"/>
  <c r="H66" i="3"/>
  <c r="H73" i="3"/>
  <c r="H4" i="3"/>
  <c r="H127" i="4"/>
  <c r="H128" i="4"/>
  <c r="H23" i="4"/>
  <c r="H7" i="4"/>
  <c r="H42" i="4"/>
  <c r="H113" i="2"/>
  <c r="H152" i="1"/>
  <c r="H92" i="1"/>
  <c r="H130" i="4"/>
  <c r="H118" i="4"/>
  <c r="H121" i="4"/>
  <c r="H125" i="4"/>
  <c r="H124" i="4"/>
  <c r="H120" i="4"/>
  <c r="H119" i="4"/>
  <c r="H123" i="4"/>
  <c r="H122" i="4"/>
  <c r="H126" i="4"/>
  <c r="H110" i="4"/>
  <c r="H6" i="4"/>
  <c r="H67" i="4"/>
  <c r="H66" i="4"/>
  <c r="H65" i="4"/>
  <c r="H64" i="4"/>
  <c r="H63" i="4"/>
  <c r="H62" i="4"/>
  <c r="H68" i="4"/>
  <c r="H61" i="4"/>
  <c r="H50" i="4"/>
  <c r="H48" i="4"/>
  <c r="H47" i="4"/>
  <c r="H54" i="4"/>
  <c r="H53" i="4"/>
  <c r="H51" i="4"/>
  <c r="H49" i="4"/>
  <c r="H56" i="4"/>
  <c r="H57" i="4"/>
  <c r="H58" i="4"/>
  <c r="H55" i="4"/>
  <c r="H52" i="4"/>
  <c r="H44" i="4"/>
  <c r="H208" i="2"/>
  <c r="H209" i="2"/>
  <c r="H193" i="2"/>
  <c r="H194" i="2"/>
  <c r="F187" i="2"/>
  <c r="H187" i="2" s="1"/>
  <c r="F185" i="2"/>
  <c r="H185" i="2" s="1"/>
  <c r="H219" i="2"/>
  <c r="H220" i="2"/>
  <c r="H54" i="2"/>
  <c r="H228" i="2"/>
  <c r="H227" i="2"/>
  <c r="H5" i="2"/>
  <c r="H21" i="2"/>
  <c r="H22" i="2"/>
  <c r="H195" i="2"/>
  <c r="H221" i="2"/>
  <c r="H222" i="2"/>
  <c r="H224" i="2"/>
  <c r="H225" i="2"/>
  <c r="H226" i="2"/>
  <c r="H213" i="2"/>
  <c r="H207" i="2"/>
  <c r="H206" i="2"/>
  <c r="H23" i="2"/>
  <c r="H223" i="2"/>
  <c r="H136" i="2"/>
  <c r="H135" i="2"/>
  <c r="H134" i="2"/>
  <c r="H140" i="2"/>
  <c r="H138" i="2"/>
  <c r="H139" i="2"/>
  <c r="H141" i="2"/>
  <c r="H137" i="2"/>
  <c r="H32" i="2"/>
  <c r="H30" i="2"/>
  <c r="H31" i="2"/>
  <c r="H6" i="2"/>
  <c r="H35" i="2"/>
  <c r="H36" i="2"/>
  <c r="H33" i="2"/>
  <c r="H34" i="2"/>
  <c r="H37" i="2"/>
  <c r="H38" i="2"/>
  <c r="H111" i="2"/>
  <c r="H189" i="2"/>
  <c r="H190" i="2"/>
  <c r="H112" i="2"/>
  <c r="H114" i="2"/>
  <c r="H115" i="2"/>
  <c r="H117" i="2"/>
  <c r="H118" i="2"/>
  <c r="H119" i="2"/>
  <c r="H120" i="2"/>
  <c r="H121" i="2"/>
  <c r="H122" i="2"/>
  <c r="H123" i="2"/>
  <c r="H229" i="2"/>
  <c r="H110" i="2"/>
  <c r="H116" i="2"/>
  <c r="H106" i="2"/>
  <c r="H103" i="2"/>
  <c r="H104" i="2"/>
  <c r="H105" i="2"/>
  <c r="H27" i="2"/>
  <c r="H102" i="2"/>
  <c r="H4" i="2"/>
  <c r="H24" i="2"/>
  <c r="H83" i="2"/>
  <c r="H82" i="2"/>
  <c r="H86" i="2"/>
  <c r="H87" i="2"/>
  <c r="H84" i="2"/>
  <c r="H85" i="2"/>
  <c r="H8" i="2"/>
  <c r="H88" i="2"/>
  <c r="H89" i="2"/>
  <c r="H94" i="2"/>
  <c r="H95" i="2"/>
  <c r="H98" i="2"/>
  <c r="H100" i="2"/>
  <c r="H101" i="2"/>
  <c r="H9" i="2"/>
  <c r="H96" i="2"/>
  <c r="H97" i="2"/>
  <c r="H99" i="2"/>
  <c r="H90" i="2"/>
  <c r="H92" i="2"/>
  <c r="H91" i="2"/>
  <c r="H93" i="2"/>
  <c r="H2" i="2"/>
  <c r="H79" i="2" l="1"/>
  <c r="H81" i="2"/>
  <c r="H47" i="2"/>
  <c r="H52" i="2"/>
  <c r="H53" i="2"/>
  <c r="H51" i="2"/>
  <c r="H50" i="2"/>
  <c r="H46" i="2"/>
  <c r="H45" i="2"/>
  <c r="H44" i="2"/>
  <c r="H210" i="2"/>
  <c r="H205" i="2"/>
  <c r="H204" i="2"/>
  <c r="H203" i="2"/>
  <c r="H192" i="2"/>
  <c r="H191" i="2"/>
  <c r="H67" i="1"/>
  <c r="H65" i="1"/>
  <c r="H4" i="1"/>
  <c r="H62" i="1"/>
  <c r="H59" i="1"/>
  <c r="H58" i="1"/>
  <c r="H57" i="1"/>
  <c r="H56" i="1"/>
  <c r="H55" i="1"/>
  <c r="H5" i="1"/>
  <c r="H66" i="1"/>
  <c r="H64" i="1"/>
  <c r="H63" i="1"/>
  <c r="H61" i="1"/>
  <c r="H60" i="1"/>
  <c r="F175" i="1" l="1"/>
  <c r="H175" i="1" s="1"/>
  <c r="F176" i="1"/>
  <c r="H176" i="1" s="1"/>
  <c r="F190" i="1"/>
  <c r="H190" i="1" s="1"/>
  <c r="F192" i="1"/>
  <c r="H192" i="1" s="1"/>
  <c r="F115" i="4"/>
  <c r="H115" i="4" s="1"/>
  <c r="F113" i="4"/>
  <c r="H113" i="4" s="1"/>
  <c r="F131" i="3"/>
  <c r="H131" i="3" s="1"/>
  <c r="F130" i="3"/>
  <c r="H130" i="3" s="1"/>
  <c r="F129" i="3"/>
  <c r="H129" i="3" s="1"/>
  <c r="F134" i="3"/>
  <c r="H134" i="3" s="1"/>
  <c r="F133" i="3"/>
  <c r="H133" i="3" s="1"/>
  <c r="F136" i="3"/>
  <c r="H136" i="3" s="1"/>
  <c r="F117" i="4"/>
  <c r="H117" i="4" s="1"/>
  <c r="F116" i="4"/>
  <c r="H116" i="4" s="1"/>
  <c r="F214" i="2"/>
  <c r="H214" i="2" s="1"/>
  <c r="F216" i="2"/>
  <c r="H216" i="2" s="1"/>
  <c r="F217" i="2"/>
  <c r="H217" i="2" s="1"/>
  <c r="F123" i="3" l="1"/>
  <c r="H123" i="3" s="1"/>
  <c r="F186" i="2"/>
  <c r="H186" i="2" s="1"/>
  <c r="F173" i="1"/>
  <c r="H173" i="1" s="1"/>
  <c r="H181" i="1"/>
  <c r="H180" i="1"/>
  <c r="H182" i="1" l="1"/>
  <c r="H109" i="4"/>
  <c r="H206" i="1" l="1"/>
  <c r="H108" i="2"/>
  <c r="H107" i="2"/>
  <c r="H5" i="4" l="1"/>
  <c r="H43" i="4"/>
  <c r="H3" i="4"/>
  <c r="H49" i="3"/>
  <c r="H88" i="1"/>
  <c r="H89" i="1"/>
  <c r="H91" i="1"/>
  <c r="F86" i="1"/>
  <c r="H86" i="1" s="1"/>
  <c r="F87" i="1"/>
  <c r="H87" i="1" s="1"/>
  <c r="H90" i="1"/>
  <c r="H36" i="1"/>
  <c r="H37" i="1"/>
  <c r="H38" i="1"/>
  <c r="H39" i="1"/>
  <c r="H32" i="4"/>
  <c r="H31" i="4"/>
  <c r="H22" i="4"/>
  <c r="H27" i="4"/>
  <c r="H28" i="4"/>
  <c r="H25" i="4"/>
  <c r="H24" i="4"/>
  <c r="H26" i="4"/>
  <c r="H29" i="4"/>
  <c r="H10" i="3" l="1"/>
  <c r="H99" i="3"/>
  <c r="H100" i="3"/>
  <c r="H11" i="3"/>
  <c r="H105" i="3"/>
  <c r="H112" i="3"/>
  <c r="H102" i="3"/>
  <c r="H106" i="3"/>
  <c r="H94" i="4"/>
  <c r="H9" i="4"/>
  <c r="H93" i="4"/>
  <c r="H96" i="4"/>
  <c r="H15" i="4"/>
  <c r="H90" i="4"/>
  <c r="H14" i="4"/>
  <c r="H91" i="4"/>
  <c r="H92" i="4"/>
  <c r="H95" i="4"/>
  <c r="H169" i="2"/>
  <c r="H7" i="2"/>
  <c r="H171" i="2"/>
  <c r="H178" i="2"/>
  <c r="H168" i="2"/>
  <c r="H166" i="2"/>
  <c r="H14" i="2"/>
  <c r="H173" i="2"/>
  <c r="H165" i="2"/>
  <c r="H170" i="2"/>
  <c r="H13" i="2"/>
  <c r="H167" i="2"/>
  <c r="H172" i="2"/>
  <c r="F174" i="1"/>
  <c r="H174" i="1" s="1"/>
  <c r="H150" i="1"/>
  <c r="H148" i="1"/>
  <c r="H7" i="1"/>
  <c r="H149" i="1"/>
  <c r="H153" i="1"/>
  <c r="H18" i="1"/>
  <c r="H154" i="1"/>
  <c r="H155" i="1"/>
  <c r="H14" i="1"/>
  <c r="H146" i="1"/>
  <c r="H151" i="1"/>
  <c r="F188" i="2"/>
  <c r="H188" i="2" s="1"/>
  <c r="H178" i="1"/>
  <c r="H179" i="1"/>
  <c r="F112" i="4"/>
  <c r="H112" i="4" s="1"/>
  <c r="F111" i="4"/>
  <c r="H111" i="4" s="1"/>
  <c r="F189" i="1"/>
  <c r="H189" i="1" s="1"/>
  <c r="F188" i="1"/>
  <c r="H188" i="1" s="1"/>
  <c r="F215" i="2"/>
  <c r="H215" i="2" s="1"/>
  <c r="F85" i="1"/>
  <c r="H85" i="1" s="1"/>
</calcChain>
</file>

<file path=xl/sharedStrings.xml><?xml version="1.0" encoding="utf-8"?>
<sst xmlns="http://schemas.openxmlformats.org/spreadsheetml/2006/main" count="21285" uniqueCount="2046">
  <si>
    <t>Recommandations fédérales pour la qualité de l’environnement concernant les terres rares : cérium, lanthane, néodyme et yttrium</t>
  </si>
  <si>
    <t>Annexes A à L</t>
  </si>
  <si>
    <t>Mars 2025</t>
  </si>
  <si>
    <t>Annexe A</t>
  </si>
  <si>
    <t xml:space="preserve">Ensemble de données complet sur la toxicité en milieu aquatique du cérium </t>
  </si>
  <si>
    <t>Annexe B</t>
  </si>
  <si>
    <t>Ensemble de données complet sur la toxicité en milieu aquatique du lanthane</t>
  </si>
  <si>
    <t>Annexe C</t>
  </si>
  <si>
    <t>Ensemble de données complet sur la toxicité en milieu aquatique du néodyme</t>
  </si>
  <si>
    <t>Annexe D</t>
  </si>
  <si>
    <t>Ensemble de données complet sur la toxicité en milieu aquatique de l’yttrium</t>
  </si>
  <si>
    <t>Annexe E</t>
  </si>
  <si>
    <t>Ensemble de données complet sur la toxicité dans les sédiments du cérium</t>
  </si>
  <si>
    <t>Annexe F</t>
  </si>
  <si>
    <t>Ensemble de données complet sur la toxicité dans les sédiments du lanthane</t>
  </si>
  <si>
    <t>Annexe G</t>
  </si>
  <si>
    <t>Ensemble de données complet sur la toxicité dans les sédiments du néodyme</t>
  </si>
  <si>
    <t>Annexe H</t>
  </si>
  <si>
    <t>Ensemble de données complet sur la toxicité dans les sédiments de l’yttrium</t>
  </si>
  <si>
    <t>Annexe I</t>
  </si>
  <si>
    <t>Justification des espèces de substitution</t>
  </si>
  <si>
    <t>Annexe J</t>
  </si>
  <si>
    <t>Statistiques sur la qualité de l’ajustement des distributions de la sensibilité des espèces</t>
  </si>
  <si>
    <t>Annexe K</t>
  </si>
  <si>
    <t>Code R pour les distributions de la sensibilité des espèces</t>
  </si>
  <si>
    <t>Annexe L</t>
  </si>
  <si>
    <t xml:space="preserve">Études de toxicité inutilisables (non pertinentes ou non accessibles) </t>
  </si>
  <si>
    <t>Clé</t>
  </si>
  <si>
    <t>N. D.</t>
  </si>
  <si>
    <t>Non déclaré; clé utilisée lorsqu’un renseignement n’a pas été déclaré ou précisé dans l’étude</t>
  </si>
  <si>
    <t>S. O.</t>
  </si>
  <si>
    <t>Sans objet; clé utilisée lorsque le renseignement n’est pas pertinent ou applicable</t>
  </si>
  <si>
    <t>N. C.</t>
  </si>
  <si>
    <t>Non calculé; clé utilisée spécifiquement lorsque les intervalles de confiance n’ont pu être calculés statistiquement</t>
  </si>
  <si>
    <t>-</t>
  </si>
  <si>
    <t>Clé utilisée pour indiquer une cellule laissée vide intentionnellement</t>
  </si>
  <si>
    <t>Substance à l’essai</t>
  </si>
  <si>
    <t>Groupe taxonomique</t>
  </si>
  <si>
    <t>Nom latin de l’espèce</t>
  </si>
  <si>
    <t>Nom commun de l’espèce</t>
  </si>
  <si>
    <t>Paramètre</t>
  </si>
  <si>
    <t>Concentration effective (avant conversion)</t>
  </si>
  <si>
    <t>Unités de la concentration effective (avant conversion)</t>
  </si>
  <si>
    <t>Concentration effective (µg Ce/L)</t>
  </si>
  <si>
    <t>Type de concentration</t>
  </si>
  <si>
    <r>
      <rPr>
        <sz val="9"/>
        <color theme="1"/>
        <rFont val="Arial"/>
        <family val="2"/>
      </rPr>
      <t>Taille du filtre (µM)</t>
    </r>
  </si>
  <si>
    <t>Intervalle de confiance à 95 %</t>
  </si>
  <si>
    <t>Durée</t>
  </si>
  <si>
    <t xml:space="preserve">Type d’essai </t>
  </si>
  <si>
    <t>Milieu</t>
  </si>
  <si>
    <r>
      <rPr>
        <b/>
        <sz val="9"/>
        <color rgb="FFFFFFFF"/>
        <rFont val="Arial"/>
        <family val="2"/>
      </rPr>
      <t>Température (°C)</t>
    </r>
  </si>
  <si>
    <t>Dureté (mg/L)</t>
  </si>
  <si>
    <t>pH</t>
  </si>
  <si>
    <t>MOD (mg C/L)</t>
  </si>
  <si>
    <t>Autres variables</t>
  </si>
  <si>
    <t>Classement du paramètre</t>
  </si>
  <si>
    <t>Avancement de l’EEO</t>
  </si>
  <si>
    <t>Paramètre choisi pour l’élaboration des recommandations?</t>
  </si>
  <si>
    <t>Justification de la sélection du paramètre</t>
  </si>
  <si>
    <t>Citation</t>
  </si>
  <si>
    <t>Référence complète</t>
  </si>
  <si>
    <t>Commentaires</t>
  </si>
  <si>
    <r>
      <rPr>
        <sz val="9"/>
        <color theme="1"/>
        <rFont val="Arial"/>
        <family val="2"/>
      </rPr>
      <t>Ce(NO</t>
    </r>
    <r>
      <rPr>
        <vertAlign val="subscript"/>
        <sz val="9"/>
        <color rgb="FF000000"/>
        <rFont val="Arial"/>
        <family val="2"/>
      </rPr>
      <t>3</t>
    </r>
    <r>
      <rPr>
        <sz val="9"/>
        <color rgb="FF000000"/>
        <rFont val="Arial"/>
        <family val="2"/>
      </rPr>
      <t>)</t>
    </r>
    <r>
      <rPr>
        <vertAlign val="subscript"/>
        <sz val="9"/>
        <color rgb="FF000000"/>
        <rFont val="Arial"/>
        <family val="2"/>
      </rPr>
      <t>3</t>
    </r>
  </si>
  <si>
    <t>Poisson</t>
  </si>
  <si>
    <t>Oncorhynchus mykiss</t>
  </si>
  <si>
    <t>Truite arc-en-ciel</t>
  </si>
  <si>
    <t>CL50 après 96 h</t>
  </si>
  <si>
    <t>mg/L</t>
  </si>
  <si>
    <t>Mesurée</t>
  </si>
  <si>
    <t>[N. D.]</t>
  </si>
  <si>
    <t>Aiguë</t>
  </si>
  <si>
    <t>Semi-statique</t>
  </si>
  <si>
    <t>Eau douce</t>
  </si>
  <si>
    <t>6,4–7,3</t>
  </si>
  <si>
    <t>Secondaire</t>
  </si>
  <si>
    <t>Terminé</t>
  </si>
  <si>
    <t>Oui</t>
  </si>
  <si>
    <t>Seul paramètre de toxicité aiguë disponible pour l’espèce</t>
  </si>
  <si>
    <t>ECHA 2011</t>
  </si>
  <si>
    <t xml:space="preserve">Protocoles standards suivis, exposition avec renouvellement, concentrations mesurées à intervalles réguliers, taux de mortalité des témoins acceptable, mais étude avec pseudorépétition, paramètres de qualité de l’eau mesurés mais aucune indication quant à leur préservation, et concentrations mesurées ayant diminué au fil de l’essai (mais paramètres fondés sur les concentrations moyennes mesurées). Les concentrations moyennes mesurées durant les différentes périodes de renouvellement du milieu d’essai ont été calculées sous forme de moyenne géométrique entre les mesures du début et de la fin des différentes périodes de renouvellement. À partir des valeurs obtenues pour chaque période de renouvellement, la concentration moyenne mesurée sur la période d’essai de 96 heures a été calculée comme une moyenne arithmétique. On ne sait pas si les concentrations mesurées correspondent aux fractions totales ou dissoutes. </t>
  </si>
  <si>
    <t>Ce (non précisé)</t>
  </si>
  <si>
    <t>Invertébré</t>
  </si>
  <si>
    <t>Daphnia pulex</t>
  </si>
  <si>
    <t>Puce d’eau</t>
  </si>
  <si>
    <t>CE50 après 48 h (mortalité)</t>
  </si>
  <si>
    <t>&gt; 1000</t>
  </si>
  <si>
    <t>Nominale</t>
  </si>
  <si>
    <t>Statique</t>
  </si>
  <si>
    <t>5,93–7,4</t>
  </si>
  <si>
    <t>COT 0,611 mg/L dans le groupe témoin, 1,47 mg/L dans l’essai de 1000 µg/L</t>
  </si>
  <si>
    <t>Non</t>
  </si>
  <si>
    <t>Mortalité de seulement 10 % à une concentration de 1000 µg/L</t>
  </si>
  <si>
    <t>King et coll. 2005</t>
  </si>
  <si>
    <t>King, M., Schwartz, M. et McGeer, J. 2005. Acute Toxicity of Rare Earth Metals using Daphnia pulex. Rapport de division, Laboratoires des mines et des sciences minérales de CANMET. (Disponible en anglais seulement)</t>
  </si>
  <si>
    <t>Mortalité de seulement 10 % à la concentration d’essai maximale, deux répétitions, méthode d’analyse non déclarée, réponse des témoins non déclarée mais étude ayant suivi une méthode standard, type d’essai non précisé (on présume statique), 4 concentrations analysées plus témoins, forme de terres rares non précisée (Delta Scientific vend des AA sous forme d’oxydes : Y2O3, CeO2, Nd2O3). Paramètres de qualité de l’eau N. D. pour les essais de toxicité complets, concentrations mesurées N. D., utilisation de bicarbonate dans la solution d’essai mais on ne sait pas si la substance a entraîné une précipitation, car elle a pu s’équilibrer avec le pH du CO2 et concentrations mesurées N. D.</t>
  </si>
  <si>
    <r>
      <rPr>
        <sz val="9"/>
        <color theme="1"/>
        <rFont val="Arial"/>
        <family val="2"/>
      </rPr>
      <t>CeCl</t>
    </r>
    <r>
      <rPr>
        <vertAlign val="subscript"/>
        <sz val="9"/>
        <color rgb="FF000000"/>
        <rFont val="Arial"/>
        <family val="2"/>
      </rPr>
      <t>3</t>
    </r>
    <r>
      <rPr>
        <sz val="9"/>
        <color rgb="FF000000"/>
        <rFont val="Arial"/>
        <family val="2"/>
      </rPr>
      <t>·7H</t>
    </r>
    <r>
      <rPr>
        <vertAlign val="subscript"/>
        <sz val="9"/>
        <color rgb="FF000000"/>
        <rFont val="Arial"/>
        <family val="2"/>
      </rPr>
      <t>2</t>
    </r>
    <r>
      <rPr>
        <sz val="9"/>
        <color rgb="FF000000"/>
        <rFont val="Arial"/>
        <family val="2"/>
      </rPr>
      <t>O</t>
    </r>
  </si>
  <si>
    <t>Pimephales promelas</t>
  </si>
  <si>
    <t>Tête-de-boule</t>
  </si>
  <si>
    <t>Totale</t>
  </si>
  <si>
    <t>[2660, 4770]</t>
  </si>
  <si>
    <t>25 +/- 1</t>
  </si>
  <si>
    <t>6,0–9,0</t>
  </si>
  <si>
    <t>EGLE 2024</t>
  </si>
  <si>
    <t xml:space="preserve">[EGLE] Michigan Department of Environment, Great Lakes, and Energy. 2024. Acute toxicity testing of lanthanum and cerium on Hyalella azteca and Pimephales promelas. Rapport final, Water Resources Division, Constitution Hall 525 West Allegan Lansing, Michigan 48909. (Disponible en anglais seulement) </t>
  </si>
  <si>
    <t>Hyalella azteca</t>
  </si>
  <si>
    <t>Amphipode d’eau douce</t>
  </si>
  <si>
    <t>[9780, 12800]</t>
  </si>
  <si>
    <t>23 +/- 1</t>
  </si>
  <si>
    <r>
      <rPr>
        <sz val="9"/>
        <color theme="1"/>
        <rFont val="Arial"/>
        <family val="2"/>
      </rPr>
      <t xml:space="preserve"> </t>
    </r>
    <r>
      <rPr>
        <sz val="9"/>
        <color theme="1"/>
        <rFont val="Arial"/>
        <family val="2"/>
      </rPr>
      <t>CeCl</t>
    </r>
    <r>
      <rPr>
        <vertAlign val="subscript"/>
        <sz val="9"/>
        <color rgb="FF000000"/>
        <rFont val="Arial"/>
        <family val="2"/>
      </rPr>
      <t>3</t>
    </r>
    <r>
      <rPr>
        <sz val="9"/>
        <color rgb="FF000000"/>
        <rFont val="Arial"/>
        <family val="2"/>
      </rPr>
      <t>·7H</t>
    </r>
    <r>
      <rPr>
        <vertAlign val="subscript"/>
        <sz val="9"/>
        <color rgb="FF000000"/>
        <rFont val="Arial"/>
        <family val="2"/>
      </rPr>
      <t>2</t>
    </r>
    <r>
      <rPr>
        <sz val="9"/>
        <color rgb="FF000000"/>
        <rFont val="Arial"/>
        <family val="2"/>
      </rPr>
      <t>O</t>
    </r>
  </si>
  <si>
    <t>Hydra attenuata</t>
  </si>
  <si>
    <t>Hydre</t>
  </si>
  <si>
    <t>CE50 après 96 h (changement morphologique / mortalité)</t>
  </si>
  <si>
    <t>Dissoute</t>
  </si>
  <si>
    <t>Primaire</t>
  </si>
  <si>
    <t>Paramètre le plus sensible pour les concentrations mesurées</t>
  </si>
  <si>
    <t>Toxicité pour l’hydre indiquée par des changements morphologiques (certaines notes sont interprétées comme correspondant à de la mortalité). Méthode standard suivie et critères de validité déclarés, concentrations mesurées au début et à la fin de l’essai, échantillons filtrés avant la mesure</t>
  </si>
  <si>
    <r>
      <rPr>
        <sz val="9"/>
        <color theme="1"/>
        <rFont val="Arial"/>
        <family val="2"/>
      </rPr>
      <t>CeCl</t>
    </r>
    <r>
      <rPr>
        <vertAlign val="subscript"/>
        <sz val="9"/>
        <color rgb="FF000000"/>
        <rFont val="Arial"/>
        <family val="2"/>
      </rPr>
      <t>3</t>
    </r>
  </si>
  <si>
    <t>Sphaerium sp.</t>
  </si>
  <si>
    <t>Sphaeriidé</t>
  </si>
  <si>
    <t>CL10 après 28 j</t>
  </si>
  <si>
    <t>[960, N. C.]</t>
  </si>
  <si>
    <t>Chronique</t>
  </si>
  <si>
    <t>Renouvellement</t>
  </si>
  <si>
    <t>10–15</t>
  </si>
  <si>
    <t>6,6–7,6</t>
  </si>
  <si>
    <t>Paramètre le plus sensible pour un effet pertinent sur l’environnement.</t>
  </si>
  <si>
    <t>RNCan 2019b</t>
  </si>
  <si>
    <t xml:space="preserve">[RNCan] Ressources naturelles Canada. 2019b. Toxicity of rare earth elements to Chironomus dilutus, Neocloeon triangulifer and Sphaerium sp.: Lanthanum, neodymium, yttrium and cerium. [Document inédit]. Rapport final préparé par Nautilus Environmental, Burnaby (C.-B.), pour Ressources naturelles Canada, Ottawa (Ont.). 28 novembre 2019. (Disponible en anglais seulement)  </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</si>
  <si>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Déclaré dans les résultats de CETIS en annexe (p. 287 du rapport).</t>
  </si>
  <si>
    <t>Algue/plante</t>
  </si>
  <si>
    <t xml:space="preserve">Spirodela polyrhiza </t>
  </si>
  <si>
    <t>Spirodèle polyrhize</t>
  </si>
  <si>
    <t>CI10 après 10 j (nb de frondes)</t>
  </si>
  <si>
    <t>21–24</t>
  </si>
  <si>
    <t>5,5–7,5</t>
  </si>
  <si>
    <t>Effet le plus sensible.</t>
  </si>
  <si>
    <t>Carpenter et coll. 2019</t>
  </si>
  <si>
    <t xml:space="preserve">Carpenter, D., C. Boutin, K.A. Docking et C. Casey. 2019. Experiment 6: Effects of REEs (Nd, Ce) on the floating aquatic plant Spirodela polyrhiza and on the submerged aquatic plant Myriophyllum spicatum. [Document inédit]. Dans CMP Final Progress Report: Rare Earth Elements (REEs) &amp; Platinum Group Elements (PGEs): Study on aquatic and terrestrial plants and invertebrate. Responsables du projet : C. Boutin et D. Carpenter. Direction générale des sciences et de la technologie, Environnement et Changement climatique Canada. (Disponible en anglais seulement) </t>
  </si>
  <si>
    <t xml:space="preserve">Le paramètre est fondé sur la concentration nominale. Toutefois, les substances à l’essai étaient complètement dissoutes et le paramètre de toxicité était inférieur à la solubilité dans l’eau. Deux essais définitifs ont été effectués. On a recalculé la CI10 en faisant la moyenne géométrique des deux essais (exp. 1 et exp. 2). Répétition adéquate et bon rendement des témoins. Relation dose-réponse observée. CI25 et CI50 aussi calculées (disponibles dans le rapport). Solutions entièrement renouvelées deux fois pendant la période d’exposition. </t>
  </si>
  <si>
    <r>
      <rPr>
        <sz val="9"/>
        <color theme="1"/>
        <rFont val="Arial"/>
        <family val="2"/>
      </rPr>
      <t xml:space="preserve"> </t>
    </r>
    <r>
      <rPr>
        <sz val="9"/>
        <color theme="1"/>
        <rFont val="Arial"/>
        <family val="2"/>
      </rPr>
      <t>CeCl</t>
    </r>
    <r>
      <rPr>
        <vertAlign val="subscript"/>
        <sz val="9"/>
        <color rgb="FF000000"/>
        <rFont val="Arial"/>
        <family val="2"/>
      </rPr>
      <t>3</t>
    </r>
    <r>
      <rPr>
        <b/>
        <sz val="9"/>
        <color rgb="FF000000"/>
        <rFont val="Arial"/>
        <family val="2"/>
      </rPr>
      <t>·</t>
    </r>
    <r>
      <rPr>
        <sz val="9"/>
        <color rgb="FF000000"/>
        <rFont val="Arial"/>
        <family val="2"/>
      </rPr>
      <t>7H</t>
    </r>
    <r>
      <rPr>
        <vertAlign val="subscript"/>
        <sz val="9"/>
        <color rgb="FF000000"/>
        <rFont val="Arial"/>
        <family val="2"/>
      </rPr>
      <t>2</t>
    </r>
    <r>
      <rPr>
        <sz val="9"/>
        <color rgb="FF000000"/>
        <rFont val="Arial"/>
        <family val="2"/>
      </rPr>
      <t>O</t>
    </r>
  </si>
  <si>
    <t>Lymnaea stagnalis</t>
  </si>
  <si>
    <t>Grande lymnée des étangs</t>
  </si>
  <si>
    <t>CE10 après 28 j (succès d’éclosion des embryons)</t>
  </si>
  <si>
    <t>[-0,3, 6]</t>
  </si>
  <si>
    <t>Casey et coll. 2019</t>
  </si>
  <si>
    <t>Casey, C., A. Tremblay, C. Boutin et D. Carpenter. 2019. Experiment 7: Effects of REEs (Nd, Ce) on the aquatic invertebrate Lymnaea stagnalis using eggs, egg masses and juvenile snails – establishing a correction/extrapolation factor. [Document inédit]. Dans CMP Final Progress Report: Rare Earth Elements (REEs) &amp; Platinum Group Elements (PGEs): Study on aquatic and terrestrial plants and invertebrate. Responsables du projet : C. Boutin et D. Carpenter. Direction générale des sciences et de la technologie, Environnement et Changement climatique Canada. (Disponible en anglais seulement)</t>
  </si>
  <si>
    <t xml:space="preserve">Paramètre le plus sensible. Fiable. Le paramètre est fondé sur la concentration nominale. Toutefois, les substances à l’essai étaient complètement dissoutes et le paramètre de toxicité était inférieur à la solubilité dans l’eau. CE25 et CE50 aussi disponibles. Méthodologie d’essai appropriée et détails suffisants fournis. </t>
  </si>
  <si>
    <t>Ceriodaphnia dubia</t>
  </si>
  <si>
    <t>CI10 après 7 j (reproduction)</t>
  </si>
  <si>
    <t>[1,046, 25,84]</t>
  </si>
  <si>
    <t>24–25</t>
  </si>
  <si>
    <t>7,3–7,9</t>
  </si>
  <si>
    <t>RNCan 2018</t>
  </si>
  <si>
    <t>[RNCan] Ressources naturelles Canada. 2018. Toxicity of rare earth elements to Ceriodaphnia dubia, Hyalella azteca and Oncorhynhus kisutch: Lanthanum, neodymium, cerium and yttrium. [Document inédit]. Rapport final préparé par Nautilus Environmental, Burnaby (C.-B.), pour Ressources naturelles Canada, Ottawa (Ont.). 11 mai 2018. (Disponible en anglais seulement)</t>
  </si>
  <si>
    <t>Fourni dans les résultats de CETIS (p. 70, annexe) – Paramètre le plus sensible privilégié. Méthode standard suivie, réponse acceptable des témoins, concentrations dissoutes mesurées, déclaration des conditions et résultats pertinents de l’essai.</t>
  </si>
  <si>
    <t>CI10 après 14 j (poids sec)</t>
  </si>
  <si>
    <t>[N. C., 192,7]</t>
  </si>
  <si>
    <t>22–23</t>
  </si>
  <si>
    <t>6,2–6,9</t>
  </si>
  <si>
    <t xml:space="preserve">Dans les résultats de CETIS (p. 148, annexe). Méthodes standards suivies, réponse acceptable des témoins, déclaration des conditions et résultats pertinents de l’essai. </t>
  </si>
  <si>
    <r>
      <rPr>
        <sz val="9"/>
        <color theme="1"/>
        <rFont val="Arial"/>
        <family val="2"/>
      </rPr>
      <t>Ce(NO</t>
    </r>
    <r>
      <rPr>
        <vertAlign val="subscript"/>
        <sz val="9"/>
        <color rgb="FF000000"/>
        <rFont val="Arial"/>
        <family val="2"/>
      </rPr>
      <t>3</t>
    </r>
    <r>
      <rPr>
        <sz val="9"/>
        <color rgb="FF000000"/>
        <rFont val="Arial"/>
        <family val="2"/>
      </rPr>
      <t>)</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</si>
  <si>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Daphnia magna</t>
  </si>
  <si>
    <t>CTMA après 21 j (reproduction)</t>
  </si>
  <si>
    <t>[S. O.]</t>
  </si>
  <si>
    <t>Ma et coll. 2016</t>
  </si>
  <si>
    <t>Ma, Y., Wang, J., Peng, C., Ding, Y., He, X., Zhang, P., Li, N., Lan, T., Wang, D., Zhang, Z., Sun, F., Liao, H. et Zhang, Z. 2016. Toxicity of cerium and thorium on Daphnia magna. Ecotoxicology and Environmental Safety 134: 226–232. doi:10.1016/j.ecoenv.2016.09.006. (Disponible en anglais seulement)</t>
  </si>
  <si>
    <t xml:space="preserve">Moyenne géométrique (CTMA) de la CSEO convertie (50,4417 µg/L) et de la CMEO convertie (100,88352 µg/L), calculée à l’interne. Paramètre fondé sur la valeur nominale, mesures des concentrations d’essai de toxicité chronique pas explicitement déclarées (seulement pour la toxicité aiguë). Méthodes standards de l’OCDE suivies, relation dose-réponse observée, répétition adéquate et nombre suffisant de concentrations analysées, statistiques adéquates et bonne réponse des témoins, renouvellement des concentrations. </t>
  </si>
  <si>
    <t>Oncorhynchus kisutch</t>
  </si>
  <si>
    <t>Saumon coho</t>
  </si>
  <si>
    <t>CI10 après 35 j (poids sec)</t>
  </si>
  <si>
    <t>[6,9, 24,2]</t>
  </si>
  <si>
    <t>10–12</t>
  </si>
  <si>
    <t>6,3–7,0</t>
  </si>
  <si>
    <t>Chironomus dilutus</t>
  </si>
  <si>
    <t>Cécidomyie</t>
  </si>
  <si>
    <t>CI10 après 10 j (poids sec)</t>
  </si>
  <si>
    <t>[110, 870]</t>
  </si>
  <si>
    <t>5,9–6,8</t>
  </si>
  <si>
    <t>Paramètre déclaré dans les résultats de CETIS en annexe (p. 105 du rapport).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t>
  </si>
  <si>
    <t>Raphidocelis subcapitata</t>
  </si>
  <si>
    <t>Algue verte</t>
  </si>
  <si>
    <t>CI10 après 72 h (nb de cellules)</t>
  </si>
  <si>
    <t>[3,159, 8,355]</t>
  </si>
  <si>
    <t>RNCan 2021a</t>
  </si>
  <si>
    <t xml:space="preserve">[RNCan] Ressources naturelles Canada. 2021a. Toxicity of rare earth elements to plants, algae and brown trout: results of toxicity tests with lanthanum, neodymium, yttrium and cerium. [Document inédit]. Rapport final préparé par Nautilus Environmental, Burnaby (C.-B.), pour Ressources naturelles Canada, Ottawa (Ont.). 17 février 2021. (Disponible en anglais seulement) </t>
  </si>
  <si>
    <t>Paramètre déclaré dans les résultats de CETIS en annexe (p. 88 du rapport). Méthode standard modifiée suivie, critères de validité satisfaits.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t>
  </si>
  <si>
    <t>Salmo trutta</t>
  </si>
  <si>
    <t>Truite brune</t>
  </si>
  <si>
    <t>CI10 après 28 j (longueur)</t>
  </si>
  <si>
    <t>[N. C., 9,745]</t>
  </si>
  <si>
    <t>5–15</t>
  </si>
  <si>
    <t>6,3–6,9</t>
  </si>
  <si>
    <t>Paramètre déclaré dans les résultats de CETIS en annexe (p. 224 du rapport). Méthode standard suivie, concentrations dissoutes mesurées, qualité des témoins respectant les critères de validité, renouvellement quotidien de l’exposition. En raison de la diminution incohérente de la concentration d’exposition, les concentrations effectives pour l’essai ont été calculées au moyen des concentrations dissoutes moyennes dans des solutions fraîchement préparées aux jours 0, 7 et 21 de l’essai.</t>
  </si>
  <si>
    <t>CI10 pour les larves après 7 j (biomasse)</t>
  </si>
  <si>
    <t>[N. C., 19,58]</t>
  </si>
  <si>
    <t>~6,8</t>
  </si>
  <si>
    <t>RNCan 2017</t>
  </si>
  <si>
    <t xml:space="preserve">[RNCan] Ressources naturelles Canada. 2017. Toxicity of rare earth elements to early life stages of fish: Lanthanum, neodymium, cerium and yttrium. [Document inédit]. Rapport final préparé par Nautilus Environmental, Burnaby (C.-B.), pour Ressources naturelles Canada, Ottawa (Ont.). 23 juin 2017. (Disponible en anglais seulement)  </t>
  </si>
  <si>
    <t xml:space="preserve">Paramètre le plus sensible. Fiable, paramètre calculé d’après la concentration dissoute au début du renouvellement de la solution d’essai (jour 0). Les sous-échantillons à la fin de l’essai de 7 jours affichaient de 32 à 43 % des concentrations initiales. Méthode standard suivie, réponse adéquate des témoins, déclaration des conditions et résultats pertinents de l’essai. </t>
  </si>
  <si>
    <t>Neocloeon triangulifer</t>
  </si>
  <si>
    <t>Éphémère</t>
  </si>
  <si>
    <t xml:space="preserve">CI10 après 14 j (poids sec) </t>
  </si>
  <si>
    <t>[N. C., 1150]</t>
  </si>
  <si>
    <t>6,7–7,9</t>
  </si>
  <si>
    <t>Déclaré dans les résultats de CETIS en annexe (p. 170 du rapport).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t>
  </si>
  <si>
    <t>Chlorella vulgaris</t>
  </si>
  <si>
    <t>[3,4837, 5,6935]</t>
  </si>
  <si>
    <t>Heterocypris incongruens</t>
  </si>
  <si>
    <t>Ostracode</t>
  </si>
  <si>
    <t>CE10 après 6 j (inhibition de la croissance)</t>
  </si>
  <si>
    <t>[5,0, 40]</t>
  </si>
  <si>
    <t xml:space="preserve">Méthode standard suivie et critères de validité déclarés, paramètre fondé sur la concentration moyenne pondérée dans le temps mesurée au début et à la fin de l’essai, échantillons filtrés avant la mesure. </t>
  </si>
  <si>
    <t>Brachionus calyciflorus</t>
  </si>
  <si>
    <t>Rotifère</t>
  </si>
  <si>
    <t>CE10 après 48 h (reproduction)</t>
  </si>
  <si>
    <t>[50, 150]</t>
  </si>
  <si>
    <t xml:space="preserve">Méthode standard suivie et critères de validité déclarés, paramètre fondé sur la concentration moyenne pondérée dans le temps mesurée au début et à la fin de l’essai, échantillons filtrés avant la mesure. Une exposition de 48 h représente une exposition chronique pour cette espèce d’essai en raison de sa courte durée de vie de 12 jours. </t>
  </si>
  <si>
    <t>Lemna minor</t>
  </si>
  <si>
    <t>Lentille d’eau</t>
  </si>
  <si>
    <t>CI10 après 7 j (poids sec)</t>
  </si>
  <si>
    <t>[68,978, 208,85]</t>
  </si>
  <si>
    <t>6,2–7,2</t>
  </si>
  <si>
    <t xml:space="preserve">Paramètre déclaré dans les résultats de CETIS en annexe (p. 188 du rapport). 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 </t>
  </si>
  <si>
    <t xml:space="preserve">Chlorella fusca </t>
  </si>
  <si>
    <t>CE20 après 5 j (croissance)</t>
  </si>
  <si>
    <t>µM</t>
  </si>
  <si>
    <t>Dissoute totale</t>
  </si>
  <si>
    <t>2 (2x)</t>
  </si>
  <si>
    <t>[40,629, 77,055]</t>
  </si>
  <si>
    <r>
      <rPr>
        <sz val="9"/>
        <color theme="1"/>
        <rFont val="Arial"/>
        <family val="2"/>
      </rPr>
      <t>5,03 x10</t>
    </r>
    <r>
      <rPr>
        <vertAlign val="superscript"/>
        <sz val="9"/>
        <color rgb="FF000000"/>
        <rFont val="Arial"/>
        <family val="2"/>
      </rPr>
      <t xml:space="preserve">-4 </t>
    </r>
    <r>
      <rPr>
        <sz val="9"/>
        <color rgb="FF000000"/>
        <rFont val="Arial"/>
        <family val="2"/>
      </rPr>
      <t>M</t>
    </r>
  </si>
  <si>
    <t>Aharchaou et coll. 2020</t>
  </si>
  <si>
    <t>Aharchaou, I., Beaubien, C., Campbell, P.G.C. et Fortin, C. 2020. Lanthanum and Cerium Toxicity to the Freshwater Green Alga Chlorella fusca: Applicability of the Biotic Ligand Model. Environmental Toxicology and Chemistry 39(5): 996–1005. doi:10.1002/etc.4707. (Disponible en anglais seulement)</t>
  </si>
  <si>
    <t>Concentration dissoute totale (filtrée au moyen de deux filtres de 2 µM superposés); aucun ligand; pH faible (5,5) pour limiter la précipitation, aucune méthode standard disponible pour l’espèce, témoins démontrant une bonne croissance, concentrations sans ligand équivalant à 40-45 % des valeurs nominales, toutefois paramètre fondé sur une concentration mesurée, essai statique, unités converties à partir des µM (multipliées par la MM de 140,1).</t>
  </si>
  <si>
    <t>CL50 après 48 h</t>
  </si>
  <si>
    <t>[81,94, 934,26]</t>
  </si>
  <si>
    <t>Valeur de CL50 la plus faible mesurée pour cette espèce.</t>
  </si>
  <si>
    <t>Galdiero et coll. 2019</t>
  </si>
  <si>
    <r>
      <rPr>
        <sz val="9"/>
        <color theme="1"/>
        <rFont val="Arial"/>
        <family val="2"/>
      </rPr>
      <t>Ce(NO)</t>
    </r>
    <r>
      <rPr>
        <vertAlign val="subscript"/>
        <sz val="9"/>
        <color rgb="FF000000"/>
        <rFont val="Arial"/>
        <family val="2"/>
      </rPr>
      <t>3</t>
    </r>
    <r>
      <rPr>
        <sz val="9"/>
        <color rgb="FF000000"/>
        <rFont val="Arial"/>
        <family val="2"/>
      </rPr>
      <t>·0.7H</t>
    </r>
    <r>
      <rPr>
        <vertAlign val="subscript"/>
        <sz val="9"/>
        <color rgb="FF000000"/>
        <rFont val="Arial"/>
        <family val="2"/>
      </rPr>
      <t>2</t>
    </r>
    <r>
      <rPr>
        <sz val="9"/>
        <color rgb="FF000000"/>
        <rFont val="Arial"/>
        <family val="2"/>
      </rPr>
      <t>O</t>
    </r>
  </si>
  <si>
    <t>Danio rerio</t>
  </si>
  <si>
    <t>Poisson zèbre</t>
  </si>
  <si>
    <t>µmol/L</t>
  </si>
  <si>
    <t xml:space="preserve">Ca2+ 2,0; Mg 2+ 0,5; Na+ 0,8; K+ 0,08; HCO3- 0,2; Cl- 4,08; SO42- 0,5 mmol/L </t>
  </si>
  <si>
    <t xml:space="preserve">Primaire </t>
  </si>
  <si>
    <t>Kang et coll. 2022a</t>
  </si>
  <si>
    <t>Kang, S., Guo, C., Ma, C., Mu, H., Liu, Z. et Sun, L. 2022a. Assessment of the biotoxicity of lanthanides (La, Ce, Gd, and Ho) on zebrafish (Danio rerio) in different water environments. Ecotoxicology and Environmental Safety 246: 114169. doi:10.1016/j.ecoenv.2022.114169. (Disponible en anglais seulement)</t>
  </si>
  <si>
    <t xml:space="preserve">Méthode standard suivie comparable à la LD 203 de l’OCDE. Conditions d’essai bien décrites, méthode d’analyse et statistique appropriée. Paramètres fondés sur le Ln soluble mesuré. Critères de validité déclarés. </t>
  </si>
  <si>
    <t>[212,952, 530,979]</t>
  </si>
  <si>
    <r>
      <rPr>
        <sz val="9"/>
        <color theme="1"/>
        <rFont val="Arial"/>
        <family val="2"/>
      </rPr>
      <t>[Acide malique] = 10</t>
    </r>
    <r>
      <rPr>
        <vertAlign val="superscript"/>
        <sz val="9"/>
        <color rgb="FF000000"/>
        <rFont val="Arial"/>
        <family val="2"/>
      </rPr>
      <t>-4</t>
    </r>
    <r>
      <rPr>
        <sz val="9"/>
        <color rgb="FF000000"/>
        <rFont val="Arial"/>
        <family val="2"/>
      </rPr>
      <t xml:space="preserve"> M</t>
    </r>
  </si>
  <si>
    <t xml:space="preserve">Concentration dissoute totale (filtrée au moyen de deux filtres de 2 µM superposés), acide malique, pH faible (5,5) pour limiter la précipitation, aucune méthode standard disponible pour l’espèce, témoins démontrant une bonne croissance, essai statique. En présence d’acide malique, le Ce sous forme d’ions libres représentait 4 à 10 % de la répartition de l’espèce. </t>
  </si>
  <si>
    <t>CE50 après 5 j (croissance)</t>
  </si>
  <si>
    <t>Ions libres</t>
  </si>
  <si>
    <t>[29,421, 57,441]</t>
  </si>
  <si>
    <t xml:space="preserve">Concentration d’ions libres, acide malique, pH faible (5,5) pour limiter la précipitation, aucune méthode standard disponible pour l’espèce, témoins démontrant une bonne croissance, essai statique. En présence d’acide malique, le Ce sous forme d’ions libres représentait 4 à 10 % de la répartition de l’espèce. </t>
  </si>
  <si>
    <t>[36,426, 70,05]</t>
  </si>
  <si>
    <t>Concentration d’ions libres; aucun ligand; pH faible (5,5) pour limiter la précipitation, aucune méthode standard disponible pour l’espèce, témoins démontrant une bonne croissance, essai statique, unités converties à partir des µM (multipliées par la MM de 140,1).</t>
  </si>
  <si>
    <t>[640,257, 1153,023]</t>
  </si>
  <si>
    <t>[68,649, 93,867]</t>
  </si>
  <si>
    <t>[75,654, 103,674]</t>
  </si>
  <si>
    <t>[8,406, 23,817]</t>
  </si>
  <si>
    <r>
      <rPr>
        <sz val="9"/>
        <color theme="1"/>
        <rFont val="Arial"/>
        <family val="2"/>
      </rPr>
      <t>CeO</t>
    </r>
    <r>
      <rPr>
        <vertAlign val="subscript"/>
        <sz val="9"/>
        <color rgb="FF000000"/>
        <rFont val="Arial"/>
        <family val="2"/>
      </rPr>
      <t>2</t>
    </r>
  </si>
  <si>
    <t>Caenorhabditis elegans</t>
  </si>
  <si>
    <t>Nématode</t>
  </si>
  <si>
    <t>CMEO après 3 j (croissance)</t>
  </si>
  <si>
    <t>Inacceptable</t>
  </si>
  <si>
    <t>Arnold et coll., 2013</t>
  </si>
  <si>
    <t>Arnold, M.C., Badireddy, A.R., Wiesner, M.R., Di Giulio, R.T. et Meyer, J.N. 2013. Cerium Oxide Nanoparticles are More Toxic than Equimolar Bulk Cerium Oxide in Caenorhabditis elegans. Arch Environ Contam Toxicol 65(2): 224–233. doi:10.1007/s00244-013-9905-5. (Disponible en anglais seulement)</t>
  </si>
  <si>
    <t>[240, 450]</t>
  </si>
  <si>
    <t>20–25</t>
  </si>
  <si>
    <t>Blaise et coll. 2018</t>
  </si>
  <si>
    <t>Blaise, C., Gagné, F., Harwood, M., Quinn, B. et Hanana, H. 2018. Ecotoxicity responses of the freshwater cnidarian Hydra attenuata to 11 rare earth elements. Ecotoxicology and Environmental Safety 163: 486–491. doi:10.1016/j.ecoenv.2018.07.033. (Disponible en anglais seulement)</t>
  </si>
  <si>
    <t xml:space="preserve">Concentrations nominales, pas mesurées. Certains détails expérimentaux ne sont pas fournis. Aucune méthode standard citée, toutefois les procédures publiées citées sont exhaustives et comprennent des critères de validité. Type d’essai non précisé, probablement statique. </t>
  </si>
  <si>
    <t>CE50 après 96 h (changements morphologiques)</t>
  </si>
  <si>
    <t>[30, 70]</t>
  </si>
  <si>
    <t>CE50 après 48 h (immobilité)</t>
  </si>
  <si>
    <t>[+/- 3500]</t>
  </si>
  <si>
    <t>Blinova et coll. 2018</t>
  </si>
  <si>
    <t>Blinova, I., Lukjanova, A., Muna, M., Vija, H. et Kahru, A. 2018. Evaluation of the potential hazard of lanthanides to freshwater microcrustaceans. Science of The Total Environment 642: 1100–1107. doi:10.1016/j.scitotenv.2018.06.155. (Disponible en anglais seulement)</t>
  </si>
  <si>
    <t xml:space="preserve">Aucune méthode standard citée, mortalité des témoins non déclarée, les auteurs relèvent une faible fiabilité des paramètres de toxicité aiguë, des préoccupations quant à la précipitation rapide, une variation élevée des concentrations entre les répétitions et une faible viabilité des organismes après l’essai. </t>
  </si>
  <si>
    <t>CE50 après 6 j (mortalité)</t>
  </si>
  <si>
    <t>[+/- 6200]</t>
  </si>
  <si>
    <t>Subchronique</t>
  </si>
  <si>
    <t>Aucune méthode standard citée, mortalité des témoins non déclarée, les auteurs relèvent une faible fiabilité des paramètres de toxicité aiguë, des préoccupations quant à la précipitation rapide, une variation élevée des concentrations entre les répétitions et une faible viabilité des organismes après l’essai.</t>
  </si>
  <si>
    <t>Thamnocephalus platyurus</t>
  </si>
  <si>
    <t>Anostracé</t>
  </si>
  <si>
    <t>CE50 après 24 h (mortalité)</t>
  </si>
  <si>
    <t>[+/- 1200]</t>
  </si>
  <si>
    <t>CL50 après 21 j</t>
  </si>
  <si>
    <t>[230, 360]</t>
  </si>
  <si>
    <t xml:space="preserve">Myriophyllum spicatum </t>
  </si>
  <si>
    <t>Myriophylle en épi</t>
  </si>
  <si>
    <t>CSEO après 14 j (biomasse)</t>
  </si>
  <si>
    <t>≥ 21 000</t>
  </si>
  <si>
    <t>Voir remarques</t>
  </si>
  <si>
    <t xml:space="preserve">Aucun effet observé à la concentration d’essai maximale (valeur sans limite supérieure), paramètre fondé sur la concentration nominale, essai statique sans renouvellement pendant la période d’exposition chronique, sans vérification analytique des concentrations. Les valeurs moyennes du pH au début de l’expérience variaient entre 8,69 et 7,03. Le pH dans tous les récipients d’essai a augmenté au cours de l’expérience (valeurs finales du pH dans la fourchette de 9,35 à 9,87). </t>
  </si>
  <si>
    <t>CI10 après 10 j (taux de croissance de la superficie)</t>
  </si>
  <si>
    <t>CI10 après 10 j (rendement de la superficie)</t>
  </si>
  <si>
    <t>CI10 après 10 j (biomasse sèche)</t>
  </si>
  <si>
    <t>CI10 après 10 j (taux de croissance des frondes)</t>
  </si>
  <si>
    <t>CE10 après 28 j (mortalité juvénile)</t>
  </si>
  <si>
    <t>[1020, 2110]</t>
  </si>
  <si>
    <t xml:space="preserve">Absence d’effets partiels, la mortalité la plus élevée était de 13 % à la concentration d’essai maximale. Le paramètre est fondé sur la concentration nominale. Toutefois, les substances à l’essai étaient complètement dissoutes et le paramètre de toxicité était inférieur à la solubilité dans l’eau. CE25 et CE50 aussi disponibles. Méthodologie d’essai appropriée et détails suffisants fournis. </t>
  </si>
  <si>
    <t>CE10 après 28 j (rendement en poids humide des jeunes)</t>
  </si>
  <si>
    <t>[-130, 280]</t>
  </si>
  <si>
    <t xml:space="preserve">Fiable. Le paramètre est fondé sur la concentration nominale. Toutefois, les substances à l’essai étaient complètement dissoutes et le paramètre de toxicité était inférieur à la solubilité dans l’eau. CE25 et CE50 aussi disponibles. Méthodologie d’essai appropriée et détails suffisants fournis. </t>
  </si>
  <si>
    <t>CE10 après 28 j (longueur de la coquille des jeunes)</t>
  </si>
  <si>
    <t>[-420, 1670]</t>
  </si>
  <si>
    <t>&gt; 40000</t>
  </si>
  <si>
    <t xml:space="preserve">Dube et coll. 2019 </t>
  </si>
  <si>
    <t>Dubé, M., Auclair, J., Hanana, H., Turcotte, P., Gagnon, C. et Gagné, F. 2019. Gene expression changes and toxicity of selected rare earth elements in rainbow trout juveniles. Comparative Biochemistry and Physiology Part C: Toxicology &amp; Pharmacology 223: 88–95. doi:10.1016/j.cbpc.2019.05.009. (Disponible en anglais seulement)</t>
  </si>
  <si>
    <t xml:space="preserve">Concentration correspondant à seulement 35 % de la valeur nominale, paramètre fondé sur la concentration nominale. La valeur de CL50 dépassait la concentration d’essai maximale. Méthode d’essai de toxicité standard d’EC suivie. Ne convient pas à l’inclusion dans la DSE. </t>
  </si>
  <si>
    <r>
      <rPr>
        <sz val="9"/>
        <color theme="1"/>
        <rFont val="Arial"/>
        <family val="2"/>
      </rPr>
      <t>Ce(SO</t>
    </r>
    <r>
      <rPr>
        <vertAlign val="subscript"/>
        <sz val="9"/>
        <color rgb="FF000000"/>
        <rFont val="Arial"/>
        <family val="2"/>
      </rPr>
      <t>4</t>
    </r>
    <r>
      <rPr>
        <sz val="9"/>
        <color rgb="FF000000"/>
        <rFont val="Arial"/>
        <family val="2"/>
      </rPr>
      <t>)</t>
    </r>
    <r>
      <rPr>
        <vertAlign val="subscript"/>
        <sz val="9"/>
        <color rgb="FF000000"/>
        <rFont val="Arial"/>
        <family val="2"/>
      </rPr>
      <t>2</t>
    </r>
    <r>
      <rPr>
        <sz val="9"/>
        <color rgb="FF000000"/>
        <rFont val="Arial"/>
        <family val="2"/>
      </rPr>
      <t>·4H</t>
    </r>
    <r>
      <rPr>
        <vertAlign val="subscript"/>
        <sz val="9"/>
        <color rgb="FF000000"/>
        <rFont val="Arial"/>
        <family val="2"/>
      </rPr>
      <t>2</t>
    </r>
    <r>
      <rPr>
        <sz val="9"/>
        <color rgb="FF000000"/>
        <rFont val="Arial"/>
        <family val="2"/>
      </rPr>
      <t>O</t>
    </r>
  </si>
  <si>
    <t xml:space="preserve">Raphidocelis subcapitata </t>
  </si>
  <si>
    <t>CMEO après 72 h (taux de croissance)</t>
  </si>
  <si>
    <t>23–23,4</t>
  </si>
  <si>
    <t>7,52–9,37</t>
  </si>
  <si>
    <t>ECHA 2017</t>
  </si>
  <si>
    <t>[ECHA] Agence européenne des produits chimiques. 2017. Cerium (4+) disulphate tetrahydrate. ECHA CHEM. Disponible à l’adresse https://echa.europa.eu/registration-dossier/-/registered-dossier/21496/6/2/6/?documentUUID=74f89717-5b00-4015-ab08-c45ab71f4dc0 [consulté le 19 décembre 2024]. (Disponible en anglais seulement)</t>
  </si>
  <si>
    <t>CMEO après 72 h (rendement)</t>
  </si>
  <si>
    <t>CSEO après 72 h (taux de croissance)</t>
  </si>
  <si>
    <t>CSEO après 72 h (rendement)</t>
  </si>
  <si>
    <t>CE10 après 72 h (taux de croissance)</t>
  </si>
  <si>
    <t>CE10 après 72 h (rendement)</t>
  </si>
  <si>
    <t>CL50 après 72 h</t>
  </si>
  <si>
    <t>[10400, 15200]</t>
  </si>
  <si>
    <t>[11400, 19800]</t>
  </si>
  <si>
    <t>[19000, 25400]</t>
  </si>
  <si>
    <t>[20000, 25900]</t>
  </si>
  <si>
    <t>[20100, 27300]</t>
  </si>
  <si>
    <t>CL50 après 24 h</t>
  </si>
  <si>
    <t>[21400, 31800]</t>
  </si>
  <si>
    <t>[22200, 32200]</t>
  </si>
  <si>
    <t>[23100, 28100]</t>
  </si>
  <si>
    <t>[26900, 37200]</t>
  </si>
  <si>
    <t>[32800, 43900]</t>
  </si>
  <si>
    <t>[3530, 6900]</t>
  </si>
  <si>
    <t>[47500, 63300]</t>
  </si>
  <si>
    <t>[5140, 11200]</t>
  </si>
  <si>
    <t>&gt; 8,00</t>
  </si>
  <si>
    <t>&gt; 8000</t>
  </si>
  <si>
    <t>CE50 après 24 h (biomasse)</t>
  </si>
  <si>
    <t>[3741,097, 5534,582]</t>
  </si>
  <si>
    <t>Evseeva et coll. 2010</t>
  </si>
  <si>
    <t>Evseeva, T., Geras’kin, S., Majstrenko, T., Brown, J. et Belykh, E. 2010. Comparative estimation of 232Th and stable Ce (III) toxicity and detoxification pathways in freshwater alga Chlorella vulgaris. Chemosphere 81(10): 1320–1327. doi:10.1016/j.chemosphere.2010.08.028. (Disponible en anglais seulement)</t>
  </si>
  <si>
    <t>Température d’essai trop élevée pour être pertinente dans les conditions environnementales canadiennes; aucune méthode standard citée; renseignements manquants sur les procédures d’essai; rendement des témoins et critères de validité non déclarés.</t>
  </si>
  <si>
    <t>CMEO après 24 h (biomasse)</t>
  </si>
  <si>
    <t>CSEO après 24 h (biomasse)</t>
  </si>
  <si>
    <t>&gt; 10000</t>
  </si>
  <si>
    <t>Gaiser et coll. 2009</t>
  </si>
  <si>
    <t>Gaiser, B.K., Fernandes, T.F., Jepson, M., Lead, J.R., Tyler, C.R. et Stone, V. 2009. Assessing exposure, uptake and toxicity of silver and cerium dioxide nanoparticles from contaminated environments. Environ Health 8(S1): S2. doi:10.1186/1476-069X-8-S1-S2. (Disponible en anglais seulement)</t>
  </si>
  <si>
    <t>Aucun renseignement déclaré sur la procédure ou les conditions d’essai, aucune mortalité observée pendant l’essai (aucune relation dose-réponse)</t>
  </si>
  <si>
    <t>CE10 après 96 h (changement morphologique / mortalité)</t>
  </si>
  <si>
    <t>[1420, 1570]</t>
  </si>
  <si>
    <t>Seuls la CL50 ou des paramètres équivalents sont employés dans la recommandation concernant l’exposition à court terme (aiguë).</t>
  </si>
  <si>
    <t>CE10 après 48 h (immobilisation)</t>
  </si>
  <si>
    <t>[150, 380]</t>
  </si>
  <si>
    <t xml:space="preserve">Les paramètres de CE10 ne sont pas utilisés dans les recommandations concernant l’exposition à court terme (aiguë). </t>
  </si>
  <si>
    <t>CE10 après 72 h (inhibition de la croissance)</t>
  </si>
  <si>
    <t>[990, 1830]</t>
  </si>
  <si>
    <t>CE50 après 48 h (immobilisation)</t>
  </si>
  <si>
    <t>&gt; 6400</t>
  </si>
  <si>
    <t xml:space="preserve">Secondaire </t>
  </si>
  <si>
    <t xml:space="preserve">Concentrations nominales, niveau d’effet de 50 % non atteint à la concentration d’essai maximale (supérieure au paramètre), méthodes standards suivies et critères de validité déclarés. </t>
  </si>
  <si>
    <t>CE50 après 48 h (inhibition de la croissance de la population)</t>
  </si>
  <si>
    <t xml:space="preserve">Paramètre fondé sur le calcul des ions libres; méthode d’essai de toxicité standard suivie et critères de validité déclarés, concentrations mesurées au début et à la fin de l’essai, échantillons filtrés avant la mesure. Une exposition de 48 h représente une exposition chronique pour cette espèce d’essai en raison de sa courte durée de vie de 12 jours. </t>
  </si>
  <si>
    <t xml:space="preserve">Méthode standard suivie et critères de validité déclarés, concentrations mesurées au début et à la fin de l’essai, échantillons filtrés avant la mesure. Une exposition de 48 h représente une exposition chronique pour cette espèce d’essai en raison de sa courte durée de vie de 12 jours. </t>
  </si>
  <si>
    <t xml:space="preserve">Paramètre fondé sur la concentration nominale, méthode standard suivie et critères de validité déclarés. Une exposition de 48 h représente une exposition chronique pour cette espèce d’essai en raison de sa courte durée de vie de 12 jours. </t>
  </si>
  <si>
    <t>CE50 après 6 j (mortalité et inhibition de la croissance)</t>
  </si>
  <si>
    <t>CE50 après 72 h (inhibition de la croissance)</t>
  </si>
  <si>
    <t>Méthode standard suivie et critères de validité déclarés, concentrations mesurées au début et à la fin de l’essai, échantillons filtrés avant la mesure</t>
  </si>
  <si>
    <t>Paramètre fondé sur la concentration nominale, méthode standard suivie et critères de validité déclarés.</t>
  </si>
  <si>
    <t>Sphaerechinus granularis</t>
  </si>
  <si>
    <t>Oursin</t>
  </si>
  <si>
    <t>CE50 après 72 h (développement)</t>
  </si>
  <si>
    <t>M</t>
  </si>
  <si>
    <t>[770,638, 23679,604]</t>
  </si>
  <si>
    <t>Aiguë/chronique</t>
  </si>
  <si>
    <t>Eau de mer</t>
  </si>
  <si>
    <t xml:space="preserve">Inacceptable </t>
  </si>
  <si>
    <t>Gravina et coll. 2018</t>
  </si>
  <si>
    <t>Gravina, M., Pagano, G., Oral, R., Guida, M., Toscanesi, M., Siciliano, A., Di Nunzio, A., Burić, P., Lyons, D.M., Thomas, P.J. et Trifuoggi, M. 2018. Heavy Rare Earth Elements Affect Sphaerechinus granularis Sea Urchin Early Life Stages by Multiple Toxicity Endpoints. Bull Environ Contam Toxicol 100(5): 641–646. doi:10.1007/s00128-018-2309-5. (Disponible en anglais seulement)</t>
  </si>
  <si>
    <t>Pas un substitut fiable pour les espèces canadiennes, taux de mortalité des témoins inacceptable, aucune méthode standard, certains renseignements non déclarés sur les conditions et la procédure d’essai, renseignements non déclarés sur les autres contaminants présents dans l’eau de mer échantillonnée sur le terrain et la santé des organismes capturés à l’état sauvage.</t>
  </si>
  <si>
    <t>CMEO après 72 h (développement)</t>
  </si>
  <si>
    <t>CSEO après 72 h (développement)</t>
  </si>
  <si>
    <t>CMEO après 21 j (reproduction)</t>
  </si>
  <si>
    <t>Hoecke et coll. 2009</t>
  </si>
  <si>
    <t>Hoecke, K.V., Quik, J.T.K., Mankiewicz-Boczek, J., Schamphelaere, K.A.C.D., Elsaesser, A., Meeren, P.V.D., Barnes, C., McKerr, G., Howard, C.V., Meent, D.V.D., Rydzyński, K., Dawson, K.A., Salvati, A., Lesniak, A., Lynch, I., Silversmit, G., Samber, B.D., Vincze, L. et Janssen, C.R. 2009. Fate and Effects of CeO 2 Nanoparticles in Aquatic Ecotoxicity Tests. Environ. Sci. Technol. 43(12): 4537–4546. doi:10.1021/es9002444. (Disponible en anglais seulement)</t>
  </si>
  <si>
    <t>CSEO après 21 j (reproduction)</t>
  </si>
  <si>
    <t>CE20 après 21 j (reproduction)</t>
  </si>
  <si>
    <t>CE50 après 21 j (reproduction)</t>
  </si>
  <si>
    <t>Nominale (confirmée par des mesures)</t>
  </si>
  <si>
    <t>7–7,9</t>
  </si>
  <si>
    <t>Huang et coll. 2022</t>
  </si>
  <si>
    <t>Huang, Z., Gao, N., Zhang, S., Xing, J. et Hou, J. 2022. Investigating the toxically homogenous effects of three lanthanides on zebrafish. Comparative Biochemistry and Physiology Part C: Toxicology &amp; Pharmacology 253: 109251. doi:10.1016/j.cbpc.2021.109251. (Disponible en anglais seulement)</t>
  </si>
  <si>
    <t xml:space="preserve">Étude standard suivant une ligne directrice. Concentrations d’essai mesurées et maintenues comme nominales. Relation dose-réponse observée. Nombre suffisant de concentrations et de répétitions analysées. Le paramètre est fondé sur la concentration nominale, mais les concentrations ont été vérifiées par analyse et déclarées conformes aux valeurs nominales. On ne sait pas si une concentration a été vérifiée par analyse d’après les renseignements fournis dans les documents complémentaires. </t>
  </si>
  <si>
    <t>CE50 après 72 h</t>
  </si>
  <si>
    <t>[1100, 1360]</t>
  </si>
  <si>
    <t>Joonas et coll. 2017</t>
  </si>
  <si>
    <t>Joonas, E., Aruoja, V., Olli, K., Syvertsen-Wiig, G., Vija, H. et Kahru, A. 2017. Potency of (doped) rare earth oxide particles and their constituent metals to inhibit algal growth and induce direct toxic effects. Science of The Total Environment 593–594: 478–486. doi:10.1016/j.scitotenv.2017.03.184. (Disponible en anglais seulement)</t>
  </si>
  <si>
    <t>Effets dus à l’élimination des éléments nutritifs dans le milieu algal; paramètres d’essai fondés sur des concentrations nominales plutôt que mesurées, protocole d’essai standard de l’OCDE suivi.</t>
  </si>
  <si>
    <t>Ca2+ 2,0; Mg 2+ 0,5; Na+ 0,8; K+ 0,08; HCO3- 0,8; Cl- 4,08; SO42- 0,5 mmol/L (milieu standard)</t>
  </si>
  <si>
    <t xml:space="preserve">pH trop faible. Méthode standard suivie comparable à la LD 203 de l’OCDE. Conditions d’essai bien décrites, méthode d’analyse et statistique appropriée. Paramètres fondés sur le Ln soluble mesuré. Critères de validité déclarés. </t>
  </si>
  <si>
    <t xml:space="preserve">Ca2+ 0,4; Mg 2+ 0,05; Na+ 0,8; K+ 0,08; HCO3- 0,8; Cl- 4,08; SO42- 0,5 mmol/L </t>
  </si>
  <si>
    <t>Ca2+ 2,0; Mg 2+ 0,5; Na+ 0,2; K+ 0,02; HCO3- 0,8; Cl- 4,08; SO42- 0,5 mmol/L</t>
  </si>
  <si>
    <t>Ca2+ 2,0; Mg 2+ 0,5; Na+ 0,8; K+ 0,08; HCO3- 0,8; Cl- 4,08; SO42- 2 mmol/L</t>
  </si>
  <si>
    <t>Ca2+ 2,0; Mg 2+ 0,5; Na+ 0,8; K+ 0,08; HCO3- 0,8; Cl- 4,08; SO42- 0,1 mmol/L</t>
  </si>
  <si>
    <t xml:space="preserve">Ca2+ 2,0; Mg 2+ 0,5; Na+ 0,8; K+ 0,08; HCO3- 0,8; Cl- 1; SO42- 0,5 mmol/L </t>
  </si>
  <si>
    <t>Ca2+ 2,0; Mg 2+ 0,5; Na+ 2,4; K+ 0,24; HCO3- 0,8; Cl- 4,08; SO42- 0,5 mmol/L</t>
  </si>
  <si>
    <t xml:space="preserve">Ca2+ 2,0; Mg 2+ 0,5; Na+ 0,8; K+ 0,08; HCO3- 0,8; Cl- 8; SO42- 0,5 mmol/L </t>
  </si>
  <si>
    <t xml:space="preserve">Ca2+ 2,5; Mg 2+ 1; Na+ 0,8; K+ 0,08; HCO3- 0,8; Cl- 4,08; SO42- 0,5 mmol/L </t>
  </si>
  <si>
    <t xml:space="preserve">Ca2+ 2,0; Mg 2+ 0,5; Na+ 0,8; K+ 0,08; HCO3- 2,0; Cl- 4,08; SO42- 0,5 mmol/L </t>
  </si>
  <si>
    <t>ppm</t>
  </si>
  <si>
    <t>Lin et coll. 2022</t>
  </si>
  <si>
    <t>Lin, Y.-T., Liu, R.-X., Audira, G., Suryanto, M.E., Roldan, M.J.M., Lee, J.-S., Ger, T.-R. et Hsiao, C.-D. 2022. Lanthanides Toxicity in Zebrafish Embryos Are Correlated to Their Atomic Number. Toxics 10(6): 336. Multidisciplinary Digital Publishing Institute. doi:10.3390/toxics10060336. (Disponible en anglais seulement)</t>
  </si>
  <si>
    <t>Les concentrations n’ont pas été mesurées, autrement la ligne directrice standard de l’OCDE pour les essais de toxicité a été suivie, relation dose-réponse observée.</t>
  </si>
  <si>
    <t>[1204,86, 1877,34]</t>
  </si>
  <si>
    <t>Méthodes standards de l’OCDE suivies, concentrations dissoutes mesurées, relation dose-réponse observée, répétition adéquate et nombre suffisant de concentrations analysées, statistiques adéquates et bonne réponse des témoins.</t>
  </si>
  <si>
    <t>[1849,32, 2914,08]</t>
  </si>
  <si>
    <t>CMEO après 21 j (croissance)</t>
  </si>
  <si>
    <t xml:space="preserve">Paramètre fondé sur la valeur nominale, mesures des concentrations d’essai de toxicité chronique pas explicitement déclarées (seulement pour la toxicité aiguë). Méthodes standards de l’OCDE suivies, relation dose-réponse observée, répétition adéquate et nombre suffisant de concentrations analysées, statistiques adéquates et bonne réponse des témoins, renouvellement des concentrations. </t>
  </si>
  <si>
    <t>CMEO après 21 j (reproduction)</t>
  </si>
  <si>
    <t>CSEO après 21 j (croissance)</t>
  </si>
  <si>
    <t>CSEO après 21 j (reproduction)</t>
  </si>
  <si>
    <t>Nitellopsis obtusa</t>
  </si>
  <si>
    <t>Chara étoilé</t>
  </si>
  <si>
    <t>CL50 après 8 j</t>
  </si>
  <si>
    <t>[104000, 141000]</t>
  </si>
  <si>
    <t>Renouvellement jusqu’au jour 8</t>
  </si>
  <si>
    <t>15–18</t>
  </si>
  <si>
    <t>Manusadzianas et coll. 2020</t>
  </si>
  <si>
    <t>Manusadžianas, L., Vitkus, R., Gylytė, B., Cimmperman, R., Džiugelis, M., Karitonas, R. et Sadauskas, K. 2020. Ecotoxicity Responses of the Macrophyte Algae Nitellopsis obtusa and Freshwater Crustacean Thamnocephalus platyurus to 12 Rare Earth Elements. Sustainability 12(17): 7130. Multidisciplinary Digital Publishing Institute. doi:10.3390/su12177130. (Disponible en anglais seulement)</t>
  </si>
  <si>
    <t>Concentrations individuelles analysées non déclarées, certains détails manquants sur les procédures d’essai, aucune mesure des concentrations d’essai, aucun renouvellement après 8 jours et essai de 24 jours, aucune méthode standard citée.</t>
  </si>
  <si>
    <t>[11600, 19800]</t>
  </si>
  <si>
    <t>Pas une espèce résidente ou de substitution pour le Canada, détails manquants sur les procédures et les conditions d’essai et la réponse des témoins, aucune méthode standard citée, aucune mesure des concentrations d’essai, concentrations individuelles analysées non déclarées.</t>
  </si>
  <si>
    <t>CL50 après 20 j</t>
  </si>
  <si>
    <t>[14300, 50900]</t>
  </si>
  <si>
    <t>Ions libres (calculés d’après la valeur nominale)</t>
  </si>
  <si>
    <t>[1680, 2970]</t>
  </si>
  <si>
    <t>CL50 après 24 j</t>
  </si>
  <si>
    <t>[19900, 33900]</t>
  </si>
  <si>
    <t>CL50 après 16 j</t>
  </si>
  <si>
    <t>[46000, 56700]</t>
  </si>
  <si>
    <t>CL50 après 12 j</t>
  </si>
  <si>
    <t>[65900, 80900]</t>
  </si>
  <si>
    <t>[1,6, 8,7]</t>
  </si>
  <si>
    <t>Entre aiguë et chronique</t>
  </si>
  <si>
    <t>6,0–6,9</t>
  </si>
  <si>
    <t>La valeur choisie est aussi inférieure à la CI10 après 28 j de &lt;7,9 µg/L. Cette CI10 après 14 j en poids sec est fondée sur la concentration nominale; la valeur de CI10 après 28 j de 6,7 µg/L tirée de RNCan 2021 est privilégiée et constitue une mesure dissoute. L’exposition est trop courte pour être considérée comme chronique d’après le stade du cycle vital (CCME 2007).</t>
  </si>
  <si>
    <t>CI50 après 7 j (biomasse)</t>
  </si>
  <si>
    <t>[19,1, 25,0]</t>
  </si>
  <si>
    <t xml:space="preserve">Méthode standard suivie, concentrations dissoutes mesurées, réponse adéquate des témoins, déclaration des conditions et résultats pertinents de l’essai. </t>
  </si>
  <si>
    <t>CL50 pour les larves après 7 j</t>
  </si>
  <si>
    <t>[20,9, 27,1]</t>
  </si>
  <si>
    <t>[21,8–32,1]</t>
  </si>
  <si>
    <t>CI25 après 7 j (biomasse)</t>
  </si>
  <si>
    <t>[N. C., 22,8]</t>
  </si>
  <si>
    <t>CI10 après 28 j (poids sec)</t>
  </si>
  <si>
    <t>&lt; 7,9</t>
  </si>
  <si>
    <t>Valeur sans limite inférieure, ne doit pas être utilisée. Paramètre calculé d’après la concentration dissoute au début du renouvellement de la solution d’essai (jour 0). Les sous-échantillons à mi-parcours (jour 14) de l’essai de 28 jours affichaient de 61 à 73 % des concentrations initiales.</t>
  </si>
  <si>
    <t xml:space="preserve">Valeur sans limite inférieure, ne doit pas être utilisée pour élaborer les recommandations. </t>
  </si>
  <si>
    <t>CI25 après 28 j (poids sec)</t>
  </si>
  <si>
    <t>CI25 après 28 j (longueur)</t>
  </si>
  <si>
    <t>CI50 après 28 j (poids sec)</t>
  </si>
  <si>
    <t>CI50 après 28 j (longueur)</t>
  </si>
  <si>
    <t>CL50 après 28 j</t>
  </si>
  <si>
    <t>CL50 après 7 j</t>
  </si>
  <si>
    <t>[107,6, 226,1]</t>
  </si>
  <si>
    <t xml:space="preserve">Méthode standard suivie, réponse acceptable des témoins, concentrations dissoutes mesurées, déclaration des conditions et résultats pertinents de l’essai. </t>
  </si>
  <si>
    <r>
      <rPr>
        <sz val="9"/>
        <color theme="1"/>
        <rFont val="Arial"/>
        <family val="2"/>
      </rPr>
      <t>CeCl</t>
    </r>
    <r>
      <rPr>
        <vertAlign val="subscript"/>
        <sz val="9"/>
        <color rgb="FF000000"/>
        <rFont val="Arial"/>
        <family val="2"/>
      </rPr>
      <t>3</t>
    </r>
    <r>
      <rPr>
        <vertAlign val="subscript"/>
        <sz val="9"/>
        <color rgb="FF000000"/>
        <rFont val="Arial"/>
        <family val="2"/>
      </rPr>
      <t xml:space="preserve"> </t>
    </r>
  </si>
  <si>
    <t>CI25 après 35 j (poids sec)</t>
  </si>
  <si>
    <t>[19,5, N. C.]</t>
  </si>
  <si>
    <t xml:space="preserve">CI10 privilégiée par rapport à CI25. Méthode standard suivie, réponse acceptable des témoins, concentrations dissoutes mesurées, déclaration des conditions et résultats pertinents de l’essai. </t>
  </si>
  <si>
    <t>CI50 après 14 j (poids sec)</t>
  </si>
  <si>
    <t>[282,0, 596,8]</t>
  </si>
  <si>
    <t>CI25 après 7 j (reproduction)</t>
  </si>
  <si>
    <t>[4,988, 41,51]</t>
  </si>
  <si>
    <t>CI50 après 7 j (reproduction)</t>
  </si>
  <si>
    <t>[43,2, 68,8]</t>
  </si>
  <si>
    <t>CL50 après 14 j</t>
  </si>
  <si>
    <t>[587,4, 688,2]</t>
  </si>
  <si>
    <t>CI25 après 14 j (poids sec)</t>
  </si>
  <si>
    <t>[88,33, 337,1]</t>
  </si>
  <si>
    <t>&lt; 62,5</t>
  </si>
  <si>
    <t>CI10 après 35 j (longueur)</t>
  </si>
  <si>
    <t>&gt; 106</t>
  </si>
  <si>
    <t>Valeur sans limite. La biomasse est le paramètre le plus sensible.</t>
  </si>
  <si>
    <t>CI25 après 35 j (longueur)</t>
  </si>
  <si>
    <t>CI50 après 35 j (poids sec)</t>
  </si>
  <si>
    <t xml:space="preserve">Valeur sans limite. </t>
  </si>
  <si>
    <t>CI50 après 35 j (longueur)</t>
  </si>
  <si>
    <t>CL50 après 35 j</t>
  </si>
  <si>
    <t>&lt; 7,8</t>
  </si>
  <si>
    <t>Valeur sans limite inférieure, ne doit pas être utilisée pour élaborer les recommandations (valeur déclarée dans le tableau 11).</t>
  </si>
  <si>
    <t>CI50 après 10 j (poids sec)</t>
  </si>
  <si>
    <t xml:space="preserve">mg/L </t>
  </si>
  <si>
    <t>[1150, 7300]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</si>
  <si>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t>
  </si>
  <si>
    <t>[1300, 1780]</t>
  </si>
  <si>
    <r>
      <rPr>
        <sz val="9"/>
        <color rgb="FF000000"/>
        <rFont val="Arial"/>
        <family val="2"/>
      </rPr>
      <t>CeCl</t>
    </r>
    <r>
      <rPr>
        <vertAlign val="subscript"/>
        <sz val="9"/>
        <color rgb="FF000000"/>
        <rFont val="Arial"/>
        <family val="2"/>
      </rPr>
      <t>3</t>
    </r>
  </si>
  <si>
    <t>CI10 après 28 j (taux de creusement)</t>
  </si>
  <si>
    <t>[150, 360]</t>
  </si>
  <si>
    <t>Le taux de creusement est une observation effectuée à la fin de l’essai seulement plutôt qu’une méthodologie normalisée, relation dose-réponse discutable;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Paramètre déclaré dans les résultats de CETIS en annexe (p. 291 du rapport).</t>
  </si>
  <si>
    <t>CI25 après 28 j (taux de creusement)</t>
  </si>
  <si>
    <t>[210, 730]</t>
  </si>
  <si>
    <t>CI50 après 28 j (taux de creusement)</t>
  </si>
  <si>
    <t>[270, 970]</t>
  </si>
  <si>
    <t>Le taux de creusement est une observation effectuée à la fin de l’essai seulement plutôt qu’une méthodologie normalisée, relation dose-réponse discutable;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t>
  </si>
  <si>
    <t>CI25 après 10 j (poids sec)</t>
  </si>
  <si>
    <t>[590, 1110]</t>
  </si>
  <si>
    <t>CL10 après 14 j</t>
  </si>
  <si>
    <t>[860, 1460]</t>
  </si>
  <si>
    <t>Déclaré dans les résultats de CETIS en annexe (p. 168 du rapport).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t>
  </si>
  <si>
    <t>CI20 après 14 j (poids sec)</t>
  </si>
  <si>
    <t>[900, 1270]</t>
  </si>
  <si>
    <t>[960, 1330]</t>
  </si>
  <si>
    <t>CE10 après 10 j (survie)</t>
  </si>
  <si>
    <t>[N. C., 14810]</t>
  </si>
  <si>
    <t>CL50 après 10 j</t>
  </si>
  <si>
    <t>&gt; 42</t>
  </si>
  <si>
    <t>&gt; 42000</t>
  </si>
  <si>
    <t>Valeur sans limite.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t>
  </si>
  <si>
    <t xml:space="preserve">CL50 après 14 j </t>
  </si>
  <si>
    <t>&gt; 1,69</t>
  </si>
  <si>
    <t>&gt; 1690</t>
  </si>
  <si>
    <t>&gt; 2</t>
  </si>
  <si>
    <t>&gt; 2000</t>
  </si>
  <si>
    <t>Valeur sans limite;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Déclaré dans les résultats de CETIS en annexe (p. 295 du rapport).</t>
  </si>
  <si>
    <t>Valeur sans limite;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Déclaré dans les résultats de CETIS en annexe (p. 299 du rapport).</t>
  </si>
  <si>
    <t>Valeur sans limite. 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t>
  </si>
  <si>
    <t>CI20 après 28 j (poids sec)</t>
  </si>
  <si>
    <t>[14,15, N. C.]</t>
  </si>
  <si>
    <t>Paramètre déclaré dans les résultats de CETIS en annexe (p. 228 du rapport); exclut les valeurs aberrantes. Méthode standard suivie, concentrations dissoutes mesurées, qualité des témoins respectant les critères de validité, renouvellement quotidien de l’exposition. En raison de la diminution incohérente de la concentration d’exposition, les concentrations effectives pour l’essai ont été calculées au moyen des concentrations dissoutes moyennes dans des solutions fraîchement préparées aux jours 0, 7 et 21 de l’essai.</t>
  </si>
  <si>
    <t>CI10 après 7 j (nb de frondes)</t>
  </si>
  <si>
    <t>[206,13, 392,23]</t>
  </si>
  <si>
    <t>CI20 après 7 j (poids sec)</t>
  </si>
  <si>
    <t>[217,96, 413,37]</t>
  </si>
  <si>
    <t>CI20 après 28 j (longueur)</t>
  </si>
  <si>
    <t>[29,95, N. C.]</t>
  </si>
  <si>
    <t>CI20 après 72 h (nb de cellules)</t>
  </si>
  <si>
    <t>[3,7517, 7,8084]</t>
  </si>
  <si>
    <t>Méthode standard modifiée suivie, critères de validité satisfaits.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t>
  </si>
  <si>
    <t>[3,819, 11,31]</t>
  </si>
  <si>
    <t>CI20 après 7 j (nb de frondes)</t>
  </si>
  <si>
    <t>[449,69, 691,69]</t>
  </si>
  <si>
    <t>CI15 après 28 j (longueur)</t>
  </si>
  <si>
    <t>[6,61, 32,3]</t>
  </si>
  <si>
    <t>CL10 après 24 j</t>
  </si>
  <si>
    <t>[6,9, 11,9]</t>
  </si>
  <si>
    <t>6–15</t>
  </si>
  <si>
    <t>6,3–6,10</t>
  </si>
  <si>
    <t>Paramètre déclaré dans les résultats de CETIS en annexe (p. 220 du rapport). Méthode standard suivie, concentrations dissoutes mesurées, qualité des témoins respectant les critères de validité, renouvellement quotidien de l’exposition. En raison de la diminution incohérente de la concentration d’exposition, les concentrations effectives pour l’essai ont été calculées au moyen des concentrations dissoutes moyennes dans des solutions fraîchement préparées aux jours 0, 7 et 21 de l’essai.</t>
  </si>
  <si>
    <t>CL25 après 28 j</t>
  </si>
  <si>
    <t>[7,926, 27,75]</t>
  </si>
  <si>
    <t>[N. C., 31,12]</t>
  </si>
  <si>
    <t>Paracentrotus lividus</t>
  </si>
  <si>
    <t>CSEO après 1 h (taux de fertilisation)</t>
  </si>
  <si>
    <t>18 +/- 1</t>
  </si>
  <si>
    <t>Oral et coll. 2010</t>
  </si>
  <si>
    <t>Oral, R., Bustamante, P., Warnau, M., D’Ambra, A., Guida, M. et Pagano, G. 2010. Cytogenetic and developmental toxicity of cerium and lanthanum to sea urchin embryos. Chemosphere 81(2): 194–198. doi:10.1016/j.chemosphere.2010.06.057. (Disponible en anglais seulement)</t>
  </si>
  <si>
    <t>De nombreux paramètres de qualité de l’eau et aspects de l’expérience ne sont pas déclarés, comme la densité de chargement (essai sur les embryons), la photopériode, l’horaire d’alimentation, la préparation de la solution mère, le type d’essai, le récipient d’essai ainsi que la pureté et la source de la substance chimique. Paramètres fondés sur les concentrations nominales et fiabilité inconnue des espèces de substitution. Paramètre désigné comme s’appliquant aux expositions aiguë et chronique étant donné la sensibilité de l’organisme d’essai et la validité de la durée de l’essai pour saisir les effets importants.</t>
  </si>
  <si>
    <t>CE50 après 1 h (anomalies du développement)</t>
  </si>
  <si>
    <t xml:space="preserve">De nombreux paramètres de qualité de l’eau et aspects de l’expérience ne sont pas déclarés, comme la densité de chargement (essai sur les embryons), la photopériode, l’horaire d’alimentation, la préparation de la solution mère, le type d’essai, le récipient d’essai ainsi que la pureté et la source de la substance chimique. Paramètres fondés sur les concentrations nominales, groupes témoins affichant ~20 % d’anomalies du développement, et fiabilité inconnue des espèces de substitution. Paramètre désigné comme s’appliquant aux expositions aiguë et chronique étant donné la sensibilité de l’organisme d’essai et la validité de la durée de l’essai pour saisir les effets importants. </t>
  </si>
  <si>
    <t xml:space="preserve">De nombreux paramètres de qualité de l’eau et aspects de l’expérience ne sont pas déclarés, comme la densité de chargement (essai sur les embryons), la photopériode, l’horaire d’alimentation, la préparation de la solution mère, le type d’essai, le récipient d’essai ainsi que la pureté et la source de la substance chimique. Paramètres fondés sur les concentrations nominales et fiabilité inconnue des espèces de substitution. Paramètre désigné comme s’appliquant aux expositions aiguë et chronique étant donné la sensibilité de l’organisme d’essai et la validité de la durée de l’essai pour saisir les effets importants. </t>
  </si>
  <si>
    <t>CMEO après 72 h (anomalies du développement)</t>
  </si>
  <si>
    <t>Oral et coll. 2017</t>
  </si>
  <si>
    <t>Oral, R., Pagano, G., Siciliano, A., Gravina, M., Palumbo, A., Castellano, I., Migliaccio, O., Thomas, P.J., Guida, M., Tommasi, F. et Trifuoggi, M. 2017. Heavy rare earth elements affect early life stages in Paracentrotus lividus and Arbacia lixula sea urchins. Environmental Research 154: 240–246. doi:10.1016/j.envres.2017.01.011. (Disponible en anglais seulement)</t>
  </si>
  <si>
    <t>Bonne correspondance entre les concentrations nominales et mesurées, toutefois de nombreux aspects de la conception de l’étude n’ont pas été déclarés, comme la mortalité des témoins, plusieurs paramètres de qualité de l’eau, la densité de chargement, les intervalles d’observation, des renseignements sur la substance chimique, la photopériode/intensité lumineuse, la durée de l’exposition (on présume 72 h) et le type d’essai (on présume statique). L’adéquation de l’espèce de substitution est inconnue. De plus, on ne sait pas à quel moment les concentrations ont été mesurées ni si elles ont été maintenues. Les paramètres sont fondés sur les concentrations nominales et désignés comme s’appliquant aux expositions aiguë et chronique étant donné la sensibilité de l’organisme d’essai et la validité de la durée de l’essai pour saisir les effets importants.</t>
  </si>
  <si>
    <t>CSEO après 72 h (anomalies du développement)</t>
  </si>
  <si>
    <t>Chlamydomonas reinhardtii</t>
  </si>
  <si>
    <t>CE50 après 2 h (rendement de la photosynthèse)</t>
  </si>
  <si>
    <t>[808,47, 956,99]</t>
  </si>
  <si>
    <t>Rohder et coll. 2014</t>
  </si>
  <si>
    <t>CE50 après 72 h (croissance)</t>
  </si>
  <si>
    <t>[740, 850]</t>
  </si>
  <si>
    <t>Rodea-Palomares et coll. 2011</t>
  </si>
  <si>
    <t>Rodea-Palomares, I., Boltes, K., Fernández-Piñas, F., Leganés, F., García-Calvo, E., Santiago, J. et Rosal, R. 2011. Physicochemical Characterization and Ecotoxicological Assessment of CeO2 Nanoparticles Using Two Aquatic Microorganisms. Toxicological Sciences 119(1): 135–145. doi:10.1093/toxsci/kfq311. (Disponible en anglais seulement)</t>
  </si>
  <si>
    <t>CI50 après 72 h (croissance)</t>
  </si>
  <si>
    <t>[600, 650]</t>
  </si>
  <si>
    <t>6,5 +/- 0,1</t>
  </si>
  <si>
    <t xml:space="preserve">Rogers et coll. 2010 </t>
  </si>
  <si>
    <t>Rogers, N.J., Franklin, N.M., Apte, S.C., Batley, G.E., Angel, B.M., Lead, J.R. et  Baalousha, M. 2010. Physico-chemical behaviour and algal toxicity of nanoparticulate CeO2 in freshwater. Environ. Chem. 7(1): 50. doi:10.1071/EN09123. (Disponible en anglais seulement)</t>
  </si>
  <si>
    <t>Survie des témoins non déclarée, concentrations de Ce non déclarées au début, procédures statistiques limitées, effet confondant de l’appauvrissement en phosphate attribuable à la complexation du Ce et du phosphate qui a entraîné une diminution de la croissance des algues.</t>
  </si>
  <si>
    <t>CE10 après 72 h (croissance)</t>
  </si>
  <si>
    <t>[300, 700]</t>
  </si>
  <si>
    <t>24 +/- 2</t>
  </si>
  <si>
    <t>7,6–8,0</t>
  </si>
  <si>
    <t>Siciliano et coll. 2021</t>
  </si>
  <si>
    <t>Siciliano, A., Guida, M., Serafini, S., Micillo, M., Galdiero, E., Carfagna, S., Salbitani, G., Tommasi, F., Lofrano, G., Padilla Suarez, E.G., Gjata, I., Brouziotis, A.A., Trifuoggi, M., Liguori, R., Race, M., Fabbricino, M. et Libralato, G. 2021. Long-term multi-endpoint exposure of the microalga Raphidocelis subcapitata to lanthanum and cerium. Science of The Total Environment 790: 148229. doi:10.1016/j.scitotenv.2021.148229. (Disponible en anglais seulement)</t>
  </si>
  <si>
    <t xml:space="preserve">Protocoles standards suivis, croissance des témoins non déclarée mais présumée valide compte tenu du respect de protocoles standards, relation dose-réponse fournie, concentrations analysées mais on ne sait pas si elles sont dissoutes/totales ni à quel moment elles ont été analysées, quelques paramètres de qualité de l’eau déclarés. Le phosphate et le carbonate ont été utilisés dans le milieu de croissance, ce qui entraîne l’effet confondant de l’appauvrissement en phosphate sur la croissance des algues. </t>
  </si>
  <si>
    <t>[900, 2800]</t>
  </si>
  <si>
    <t>Phaeodactylum tricornutum</t>
  </si>
  <si>
    <t>Diatomée</t>
  </si>
  <si>
    <t>CE10 après 72 h (densité cellulaire)</t>
  </si>
  <si>
    <t>[50, 1010]</t>
  </si>
  <si>
    <t>22 +/- 1</t>
  </si>
  <si>
    <t>Siciliano et coll. 2022</t>
  </si>
  <si>
    <t>Siciliano, A., Sabatino, M., Paone, A., Padilla Suarez, E.G., Toscanesi, M., Brouziotis, A.A., Gambino, E., Saviano, L., Trifuoggi, M., Guida, M. et Libralato, G. 2022. A first attempt to evaluate the toxicity to Phaeodactylum tricornutum Bohlin exposed to rare earth elements. Front. Environ. Sci. 10. Frontiers. doi:10.3389/fenvs.2022.957943. (Disponible en anglais seulement)</t>
  </si>
  <si>
    <t xml:space="preserve">Protocoles standards suivis, croissance des témoins non déclarée mais présumée valide compte tenu du respect de protocoles standards, concentrations mesurées mais à un moment inconnu, conception et exécution adéquates de l’expérience, toutefois quelques paramètres de qualité de l’eau non déclarés et milieu de croissance contenant du phosphate, ce qui entraîne l’effet confondant de l’appauvrissement en phosphate sur la croissance des algues.   </t>
  </si>
  <si>
    <t>Chlorella fusca</t>
  </si>
  <si>
    <t>CE10 après 5 j (densité cellulaire)</t>
  </si>
  <si>
    <t>nM</t>
  </si>
  <si>
    <t>[0,112, 10,56]</t>
  </si>
  <si>
    <t>20 +/- 0,1</t>
  </si>
  <si>
    <r>
      <rPr>
        <sz val="9"/>
        <color theme="1"/>
        <rFont val="Arial"/>
        <family val="2"/>
      </rPr>
      <t>[Acide malique] = 10</t>
    </r>
    <r>
      <rPr>
        <vertAlign val="superscript"/>
        <sz val="9"/>
        <color rgb="FF000000"/>
        <rFont val="Arial"/>
        <family val="2"/>
      </rPr>
      <t>-4</t>
    </r>
    <r>
      <rPr>
        <sz val="9"/>
        <color rgb="FF000000"/>
        <rFont val="Arial"/>
        <family val="2"/>
      </rPr>
      <t xml:space="preserve"> µM</t>
    </r>
  </si>
  <si>
    <t>Signing 2017</t>
  </si>
  <si>
    <t>Signing, B.N. 2017. Évaluation de la toxicité de deux lanthanides (La et Ce) chez les algues vertes unicellulaires à l’aide d’une source organique de phosphore. Maître ès sciences (M.Sc.) en sciences de l’eau, Université du Québec, Institut National de la Recherche Scientifique Centre Eau Terre Environnement. Disponible à l’adresse https://espace.inrs.ca/id/eprint/6530/.</t>
  </si>
  <si>
    <t>CE25 après 5 j (densité cellulaire)</t>
  </si>
  <si>
    <t>[0,789, 15,833]</t>
  </si>
  <si>
    <t>[Acide malique] = 0 µM</t>
  </si>
  <si>
    <t>[0,98, 13,34]</t>
  </si>
  <si>
    <t>[4,06, 16,81]</t>
  </si>
  <si>
    <t>Skeletonema costatum</t>
  </si>
  <si>
    <t>Tai et coll. 2010</t>
  </si>
  <si>
    <t>Tai, P., Zhao, Q., Su, D., Li, P. et Stagnitti, F. 2010. Biological toxicity of lanthanide elements on algae. Chemosphere 80(9): 1031–1035. doi:10.1016/j.chemosphere.2010.05.030. (Disponible en anglais seulement)</t>
  </si>
  <si>
    <t>CE50 après 72 h (anomalies du développement)</t>
  </si>
  <si>
    <t>mol/L</t>
  </si>
  <si>
    <t>Nominale (vérifiée par des mesures)</t>
  </si>
  <si>
    <t>[120,4998, 281,6332]</t>
  </si>
  <si>
    <t>Trifuoggi et coll. 2017</t>
  </si>
  <si>
    <t>Trifuoggi, M., Pagano, G., Guida, M., Palumbo, A., Siciliano, A., Gravina, M., Lyons, D.M., Burić, P., Levak, M., Thomas, P.J., Giarra, A. et Oral, R. 2017. Comparative toxicity of seven rare earth elements in sea urchin early life stages. Environ Sci Pollut Res 24(25): 20803–20810. doi:10.1007/s11356-017-9658-1. (Disponible en anglais seulement)</t>
  </si>
  <si>
    <t>La conception et les statistiques de l’expérience sont bonnes, toutefois les anomalies du développement chez les témoins étaient élevées (~20 %) dans l’essai biologique sur les embryons, les concentrations nominales ont été vérifiées par des mesures, mais on ne sait pas à quel moment elles ont été mesurées, l’espèce de substitution est possiblement inadéquate et de nombreux paramètres n’ont pas été déclarés, comme la qualité de l’eau (autre que la température), la densité de chargement, la pureté de la substance chimique, les conditions d’acclimatation et de conservation ainsi que la photopériode/intensité lumineuse.</t>
  </si>
  <si>
    <t>Arbacia lixula</t>
  </si>
  <si>
    <t>Oursin noir</t>
  </si>
  <si>
    <t>[238,197, 700,6]</t>
  </si>
  <si>
    <t>CTMA après 72 h (anomalies du développement)</t>
  </si>
  <si>
    <t>Moyenne géométrique (CTMA) de la CSEO (140,116 µg/L) et de la CMEO (1401,16 µg/L) déclarées par les auteurs, calculée à l’interne. La conception et les statistiques de l’expérience sont bonnes, toutefois les anomalies du développement chez les témoins étaient élevées (~20 %) dans l’essai biologique sur les embryons, les concentrations nominales ont été vérifiées par des mesures, mais on ne sait pas à quel moment elles ont été mesurées, l’espèce de substitution est possiblement inadéquate et de nombreux paramètres n’ont pas été déclarés, comme la qualité de l’eau (autre que la température), la densité de chargement, la pureté de la substance chimique, les conditions d’acclimatation et de conservation ainsi que la photopériode/intensité lumineuse.</t>
  </si>
  <si>
    <t xml:space="preserve">CE50 après 48 h (immobilité) </t>
  </si>
  <si>
    <t>Nominale – série 2</t>
  </si>
  <si>
    <t>[10 230, 12 770]</t>
  </si>
  <si>
    <t>20 +/- 2</t>
  </si>
  <si>
    <t>7,42*</t>
  </si>
  <si>
    <t>Vignati et coll. 2024</t>
  </si>
  <si>
    <t>Vignati, D.A.L., Martin, L.A., Poirier, L., Zalouk-Vergnoux, A., Fouque, C., Bojic, C., Hissler, C. et Cossu-Leguille, C. 2024. Ecotoxicity of lanthanides to Daphnia magna: insights from elemental behavior and speciation in a standardized test medium. Peer Community Journal 4. doi:10.24072/pcjournal.440. (Disponible en anglais seulement)</t>
  </si>
  <si>
    <t>CE50 après 24 h (immobilité)</t>
  </si>
  <si>
    <t>[17 500, 28 750]</t>
  </si>
  <si>
    <t>7,27*</t>
  </si>
  <si>
    <t>Nominale – série 1</t>
  </si>
  <si>
    <t>[6 520, 9 970]</t>
  </si>
  <si>
    <t>7,26*</t>
  </si>
  <si>
    <t>[6 800, 16 430]</t>
  </si>
  <si>
    <t>7,12*</t>
  </si>
  <si>
    <t>Dissoute (MPT) – série 1</t>
  </si>
  <si>
    <t>6–7,8</t>
  </si>
  <si>
    <t>Dissoute (MPT) – série 2</t>
  </si>
  <si>
    <t>Nominale/modélisée (MPT) – série 1</t>
  </si>
  <si>
    <t>Nominale/modélisée (MPT) – série 2</t>
  </si>
  <si>
    <t>Dissoute (finale)</t>
  </si>
  <si>
    <t>[14,012, 53,244]</t>
  </si>
  <si>
    <t>Ca = 0,1mM, Na = 0,101mM, Mg = 0,3mM</t>
  </si>
  <si>
    <t>Vukov 2015</t>
  </si>
  <si>
    <t>Vukov, O. 2015. Developing a site specific understanding of the toxicity of Rare Earth Elements, Cerium and Dysprosium, to Daphnia pulex and Hyalella azteca. Master of Science (MSc) in Integrative Biology, Wilfrid Laurier University, Waterloo (Ont.). Disponible à l’adresse https://scholars.wlu.ca/etd/1788. (Disponible en anglais seulement)</t>
  </si>
  <si>
    <t xml:space="preserve">Mortalité des témoins inacceptable ou relation dose-réponse non fiable, malgré le respect de protocoles standards. </t>
  </si>
  <si>
    <t>[22,419, 46,238]</t>
  </si>
  <si>
    <t>Ca = 0,5mM, Na = 0,101mM, Mg = 0,025mM</t>
  </si>
  <si>
    <t>Mortalité des témoins inacceptable ou relation dose-réponse non fiable, malgré le respect de protocoles standards.</t>
  </si>
  <si>
    <t>Dissoute (initiale)</t>
  </si>
  <si>
    <t>[528,237, 1374,538]</t>
  </si>
  <si>
    <t>Ca = 0,1mM, Na = 0,101mM, Mg = 0,025mM</t>
  </si>
  <si>
    <t>[9,808, 16,814]</t>
  </si>
  <si>
    <t>Ca = 0,1mM, Na = 2mM, Mg = 0,025mM</t>
  </si>
  <si>
    <t>[9,808, 28,023]</t>
  </si>
  <si>
    <t>Ca = 0,1mM, Na = 0.101mM, Mg = 0,025mM</t>
  </si>
  <si>
    <t>Anabaena flosaquae</t>
  </si>
  <si>
    <t>Algue bleu-vert</t>
  </si>
  <si>
    <t>CMEO après 17 j (croissance)</t>
  </si>
  <si>
    <t>Wang et coll. 2012</t>
  </si>
  <si>
    <t>Wang, Y., Li, J., Lü, Y., Jin, H., Deng, S. et Zeng, Y. 2012. Effects of cerium on growth and physiological characteristics of Anabaena flosaquae. Journal of Rare Earths 30(12): 1287–1292. doi:10.1016/S1002-0721(12) 60222- 1. (Disponible en anglais seulement)</t>
  </si>
  <si>
    <t>Effet confondant du phosphore dans le milieu de croissance, seules les concentrations nominales ont été déclarées au cours d’une période d’exposition de 17 jours, peu ou pas de renseignements déclarés sur les paramètres de qualité de l’eau, l’analyse chimique/la préparation de la solution mère, les taux appropriés de croissance des algues, les conditions d’acclimatation et de culture, et la pureté de la substance chimique.</t>
  </si>
  <si>
    <t>CE50 après 48 h (inhibition)</t>
  </si>
  <si>
    <t>[0,0, 336,2784]</t>
  </si>
  <si>
    <t>[Na+] = 0,117 mM</t>
  </si>
  <si>
    <t>Zhang et coll. 2024</t>
  </si>
  <si>
    <t>Zhang, K., Zhang, R., Liu, S., Li, Y., Guo, G., Li, H. et Shao, S. 2024. Acute toxicity of cerium to neonatal Daphnia magna: Responses of antioxidant systems, influence of environmental factors and development of a biotic ligand model. Science of The Total Environment 917: 170441. doi:10.1016/j.scitotenv.2024.170441. (Disponible en anglais seulement)</t>
  </si>
  <si>
    <t>Protocoles standards suivis, concentrations mesurées au début et à la fin de la période d’exposition et maintenues, mortalité acceptable des témoins, relation dose-réponse claire fournie et analyse des effets de la variation des paramètres de qualité de l’eau; tous les paramètres sont demeurés constants, sauf lors d’une manipulation, comme suit (en mM) : Ca2+ = 0,25, Mg2+ = 0,25, Na+ = 0,077, K+ = 0,077, acide fulvique = 0, acide citrique = 0, acide malique = 0).</t>
  </si>
  <si>
    <t>[0,0, 350,29]</t>
  </si>
  <si>
    <t>[Acide citrique] = 0,0 mM</t>
  </si>
  <si>
    <t>[Ca2+] = 0,11 mM</t>
  </si>
  <si>
    <t>[Acide malique] = 0,0 mM</t>
  </si>
  <si>
    <t>[0,0, 812,6728]</t>
  </si>
  <si>
    <t>[0,3222668, 1,821508]</t>
  </si>
  <si>
    <t>[Acide citrique] = 100,0 mM</t>
  </si>
  <si>
    <t>[0,910754, 75,66264]</t>
  </si>
  <si>
    <t>[Acide citrique] = 50,0 mM</t>
  </si>
  <si>
    <t>[1022,8468, 1933,6008]</t>
  </si>
  <si>
    <t>[Acide fulvique] = 7,26 mM</t>
  </si>
  <si>
    <t>[1064,8816, 4133,422]</t>
  </si>
  <si>
    <t>[Acide malique] = 50,0 mM</t>
  </si>
  <si>
    <t>[1078,8932, 4791,9672]</t>
  </si>
  <si>
    <t>[Na+] = 8,5 mM</t>
  </si>
  <si>
    <t>[110,69164, 658,5452]</t>
  </si>
  <si>
    <t>[Ca2+] = 1,90 mM</t>
  </si>
  <si>
    <t>[112,0928, 3446,8536]</t>
  </si>
  <si>
    <t>[116,29628, 364,3016]</t>
  </si>
  <si>
    <t>[Mg2+] = 2,08 mM</t>
  </si>
  <si>
    <t>[1162,9628, 5772,7792]</t>
  </si>
  <si>
    <t>[Acide fulvique] = 12,20 mM</t>
  </si>
  <si>
    <t>[1219,0092, 4525,7468]</t>
  </si>
  <si>
    <t>[Ca2+] = 0,80 mM</t>
  </si>
  <si>
    <t>[1233,0208, 4371,6192]</t>
  </si>
  <si>
    <t>[Acide citrique] = 5,0 mM</t>
  </si>
  <si>
    <t>[1247,0324, 4035,3408]</t>
  </si>
  <si>
    <t>[Mg2+] = 1,79 mM</t>
  </si>
  <si>
    <t>[1261,044, 5492,5472]</t>
  </si>
  <si>
    <t>[Na+] = 13,0 mM</t>
  </si>
  <si>
    <t>[127,50556, 420,348]</t>
  </si>
  <si>
    <t>[13,030788, 1247,0324]</t>
  </si>
  <si>
    <t>[131,70904, 784,6496]</t>
  </si>
  <si>
    <t>[Acide malique] = 5,0 mM</t>
  </si>
  <si>
    <t>[1317,0904, 4301,5612]</t>
  </si>
  <si>
    <t>[Mg2+] = 0,73 mM</t>
  </si>
  <si>
    <t>[1331,102, 4483,712]</t>
  </si>
  <si>
    <t>[140,116, 756,6264]</t>
  </si>
  <si>
    <t>[Ca2+] = 0,36 mM</t>
  </si>
  <si>
    <t>[1415,1716, 3334,7608]</t>
  </si>
  <si>
    <t>[1443,1948, 4862,0252]</t>
  </si>
  <si>
    <t>[Ca2+] = 1,59 mM</t>
  </si>
  <si>
    <t>[1457,2064, 8869,3428]</t>
  </si>
  <si>
    <t>[Na+] = 5,96 mM</t>
  </si>
  <si>
    <t>[1471,218, 4609,8164]</t>
  </si>
  <si>
    <t>[1499,2412, 4834,002]</t>
  </si>
  <si>
    <t>[1569,2992, 5030,1644]</t>
  </si>
  <si>
    <t>[16,81392, 672,5568]</t>
  </si>
  <si>
    <t>[Ca2+] = 2,47 mM</t>
  </si>
  <si>
    <t>[168,1392, 1527,2644]</t>
  </si>
  <si>
    <t>[Acide fulvique] = 4,26 mM</t>
  </si>
  <si>
    <t>[1849,5312, 5618,6516]</t>
  </si>
  <si>
    <t>[196,1624, 644,5336]</t>
  </si>
  <si>
    <t>[Mg2+] = 1,54 mM</t>
  </si>
  <si>
    <t>[196,1624, 924,7656]</t>
  </si>
  <si>
    <t>[Mg2+] = 0,39 mM</t>
  </si>
  <si>
    <t>[2017,6704, 6571,4404]</t>
  </si>
  <si>
    <t>[210,174, 1050,87]</t>
  </si>
  <si>
    <t>[Na+] = 10,6 mM</t>
  </si>
  <si>
    <t>[210,174, 1485,2296]</t>
  </si>
  <si>
    <t>[2129,7632, 6921,7304]</t>
  </si>
  <si>
    <t>[2185,8096, 6417,3128]</t>
  </si>
  <si>
    <t>[Mg2+] = 1,33 mM</t>
  </si>
  <si>
    <t>[2185,8096, 6991,7884]</t>
  </si>
  <si>
    <t>[2199,8212, 6697,5448]</t>
  </si>
  <si>
    <t>[23,81972, 1176,9744]</t>
  </si>
  <si>
    <t>[23,81972, 756,6264]</t>
  </si>
  <si>
    <t>[Ca2+] = 2,05 mM</t>
  </si>
  <si>
    <t>[2311,914, 6767,6028]</t>
  </si>
  <si>
    <t>[238,1972, 1190,986]</t>
  </si>
  <si>
    <t>[2381,972, 7734,4032]</t>
  </si>
  <si>
    <t>[252,2088, 1485,2296]</t>
  </si>
  <si>
    <t>[Na+] = 2,7 mM</t>
  </si>
  <si>
    <t>[252,2088, 1807,4964]</t>
  </si>
  <si>
    <t>[2648,1924, 8266,844]</t>
  </si>
  <si>
    <t>[266,2204, 1317,0904]</t>
  </si>
  <si>
    <t>[Acide fulvique] = 3,96 mM</t>
  </si>
  <si>
    <t>[266,2204, 882,7308]</t>
  </si>
  <si>
    <t>[280,232, 1751,45]</t>
  </si>
  <si>
    <t>[280,232, 868,7192]</t>
  </si>
  <si>
    <t>[280,232, 994,8236]</t>
  </si>
  <si>
    <t>[Mg2+] = 0,29 mM</t>
  </si>
  <si>
    <t>[29522,4412, 33992,1416]</t>
  </si>
  <si>
    <t>[308,2552, 1373,1368]</t>
  </si>
  <si>
    <t>[322,2668, 1373,1368]</t>
  </si>
  <si>
    <t>[322,2668, 1905,5776]</t>
  </si>
  <si>
    <t>[336,2784, 1597,3224]</t>
  </si>
  <si>
    <t>[350,29, 2115,7516]</t>
  </si>
  <si>
    <t>[364,3016, 1891,566]</t>
  </si>
  <si>
    <t>[392,3248, 3194,6448]</t>
  </si>
  <si>
    <t>[406,3364, 2059,7052]</t>
  </si>
  <si>
    <t>[42,0348, 1401,16]</t>
  </si>
  <si>
    <t>[420,348, 1989,6472]</t>
  </si>
  <si>
    <t>[434,3596, 2620,1692]</t>
  </si>
  <si>
    <t>[448,3712, 1681,392]</t>
  </si>
  <si>
    <t>[462,3828, 1807,4964]</t>
  </si>
  <si>
    <t>[462,3828, 2774,2968]</t>
  </si>
  <si>
    <t>[518,4292, 3614,9928]</t>
  </si>
  <si>
    <t>[532,4408, 1947,6124]</t>
  </si>
  <si>
    <t>[532,4408, 2269,8792]</t>
  </si>
  <si>
    <t>[532,4408, 2494,0648]</t>
  </si>
  <si>
    <t>[546,4524, 2452,03]</t>
  </si>
  <si>
    <t>[57,44756, 2339,9372]</t>
  </si>
  <si>
    <t>[658,5452, 2662,204]</t>
  </si>
  <si>
    <t>[686,5684, 2830,3432]</t>
  </si>
  <si>
    <t>[700,58, 3166,6216]</t>
  </si>
  <si>
    <t>[714,5916, 4161,4452]</t>
  </si>
  <si>
    <t>[742,6148, 2648,1924]</t>
  </si>
  <si>
    <t>[78,46496, 2466,0416]</t>
  </si>
  <si>
    <t>[784,6496, 3909,2364]</t>
  </si>
  <si>
    <t>[Acide malique] = 100,0 mM</t>
  </si>
  <si>
    <t>[798,6612, 2928,4244]</t>
  </si>
  <si>
    <t>[812,6728, 2886,3896]</t>
  </si>
  <si>
    <t>[850,50412, 1415,1716]</t>
  </si>
  <si>
    <t>[85260,586, 99566,4296]</t>
  </si>
  <si>
    <t>[868,7192, 3236,6796]</t>
  </si>
  <si>
    <t>[896,7424, 3741,0972]</t>
  </si>
  <si>
    <t>[938,7772, 4721,9092]</t>
  </si>
  <si>
    <t>[938,7772, 6235,162]</t>
  </si>
  <si>
    <t>[K+] = 0,832 mM</t>
  </si>
  <si>
    <t>[K+] = 1,12 mM</t>
  </si>
  <si>
    <t>[K+] = 1,61 mM</t>
  </si>
  <si>
    <t>[K+] = 0,089 mM</t>
  </si>
  <si>
    <t>[K+] = 0,575 mM</t>
  </si>
  <si>
    <t>[K+] = 0,286 mM</t>
  </si>
  <si>
    <t>[Na+] = 0,963 mM</t>
  </si>
  <si>
    <t xml:space="preserve">Protocoles standards suivis, concentrations mesurées au début et à la fin de la période d’exposition et maintenues, mortalité acceptable des témoins, relation dose-réponse claire fournie et analyse des effets de la variation des paramètres de qualité de l’eau; tous les paramètres sont demeurés constants, sauf lors d’une manipulation, comme suit (en mM) : Ca2+ = 0,25, Mg2+ = 0,25, Na+ = 0,077, K+ = 0,077, acide fulvique = 0, acide citrique = 0, acide malique = 0). Concentration effective non déclarée. </t>
  </si>
  <si>
    <t>[N. C., 1050,87]</t>
  </si>
  <si>
    <t>[K+] = 2,03 mM</t>
  </si>
  <si>
    <t>[N. C., 1148,9512]</t>
  </si>
  <si>
    <t>[N. C., 1247,0324]</t>
  </si>
  <si>
    <t>[N. C., 280,232]</t>
  </si>
  <si>
    <t>[N. C., 336,2784]</t>
  </si>
  <si>
    <t>[N. C., 378,3132]</t>
  </si>
  <si>
    <t>[N. C., 854,7076]</t>
  </si>
  <si>
    <t>[N. C., 868,7192]</t>
  </si>
  <si>
    <t>28 +/- 1</t>
  </si>
  <si>
    <t>6,8–7,5</t>
  </si>
  <si>
    <t>Zhao et coll. 2021</t>
  </si>
  <si>
    <t>Zhao, Y., Liang, J., Meng, H., Yin, Y., Zhen, H., Zheng, X., Shi, H., Wu, X., Zu, Y., Wang, B., Fan, L. et Zhang, K. 2021. Rare Earth Elements Lanthanum and Praseodymium Adversely Affect Neural and Cardiovascular Development in Zebrafish (Danio rerio). Environ. Sci. Technol. 55(2): 1155–1166. American Chemical Society. doi:10.1021/acs.est.0c06632. (Disponible en anglais seulement)</t>
  </si>
  <si>
    <t>CMEO après 15 j (taux de croissance relatif)</t>
  </si>
  <si>
    <t>mM</t>
  </si>
  <si>
    <t>Zicari et coll. 2018</t>
  </si>
  <si>
    <t>Zicari, M.A., d’Aquino, L., Paradiso, A., Mastrolitti, S. et Tommasi, F. 2018. Effect of cerium on growth and antioxidant metabolism of Lemna minor L. Ecotoxicology and Environmental Safety 163: 536–543. doi:10.1016/j.ecoenv.2018.07.113. (Disponible en anglais seulement)</t>
  </si>
  <si>
    <t>Concentration effective (µg La/L)</t>
  </si>
  <si>
    <t>Taille du filtre (µM)</t>
  </si>
  <si>
    <r>
      <rPr>
        <b/>
        <sz val="9"/>
        <color theme="0"/>
        <rFont val="Arial"/>
        <family val="2"/>
      </rPr>
      <t>Température (°C)</t>
    </r>
  </si>
  <si>
    <r>
      <rPr>
        <sz val="9"/>
        <color theme="1"/>
        <rFont val="Arial"/>
        <family val="2"/>
      </rPr>
      <t>La</t>
    </r>
    <r>
      <rPr>
        <vertAlign val="subscript"/>
        <sz val="9"/>
        <color rgb="FF000000"/>
        <rFont val="Arial"/>
        <family val="2"/>
      </rPr>
      <t>2</t>
    </r>
    <r>
      <rPr>
        <sz val="9"/>
        <color rgb="FF000000"/>
        <rFont val="Arial"/>
        <family val="2"/>
      </rPr>
      <t>O</t>
    </r>
    <r>
      <rPr>
        <vertAlign val="subscript"/>
        <sz val="9"/>
        <color rgb="FF000000"/>
        <rFont val="Arial"/>
        <family val="2"/>
      </rPr>
      <t>3</t>
    </r>
  </si>
  <si>
    <t>Daphnia similis</t>
  </si>
  <si>
    <t>[+/-  990]</t>
  </si>
  <si>
    <t>40–48</t>
  </si>
  <si>
    <t>6,25–6,5</t>
  </si>
  <si>
    <t>Incertitude quant au paramètre déclaré dans le texte, car il ne correspond pas aux CE50 individuelles pour les répétitions déclarées dans le tableau de l’article.</t>
  </si>
  <si>
    <t>Egler et coll. 2023</t>
  </si>
  <si>
    <t>Egler, S.G., Roldão, T.M., Santos, G.O., Heidelmann, G.P., Giese, E.C., Correia, F.V. et Saggioro, E.M. 2023. Acute toxicity of single and combined rare earth element exposures towards Daphnia similis. Ecotoxicology and Environmental Safety 251: 114538. doi:10.1016/j.ecoenv.2023.114538. (Disponible en anglais seulement)</t>
  </si>
  <si>
    <t>Le milieu MSq (sans chélatant), mentionné dans le texte, ne figure pas dans les tableaux. Méthode standard suivie, concentrations mesurées, taux de mortalité des témoins &lt;10 %, répétition adéquate et nombre suffisant de concentrations analysées, déclaration de détails pertinents sur l’essai.</t>
  </si>
  <si>
    <r>
      <rPr>
        <sz val="9"/>
        <color theme="1"/>
        <rFont val="Arial"/>
        <family val="2"/>
      </rPr>
      <t>La(NO</t>
    </r>
    <r>
      <rPr>
        <vertAlign val="subscript"/>
        <sz val="9"/>
        <color rgb="FF000000"/>
        <rFont val="Arial"/>
        <family val="2"/>
      </rPr>
      <t>3</t>
    </r>
    <r>
      <rPr>
        <sz val="9"/>
        <color rgb="FF000000"/>
        <rFont val="Arial"/>
        <family val="2"/>
      </rPr>
      <t>)</t>
    </r>
    <r>
      <rPr>
        <vertAlign val="subscript"/>
        <sz val="9"/>
        <color rgb="FF000000"/>
        <rFont val="Arial"/>
        <family val="2"/>
      </rPr>
      <t>3</t>
    </r>
  </si>
  <si>
    <t>[210, 720]</t>
  </si>
  <si>
    <t>13–14</t>
  </si>
  <si>
    <t>6,0–7,2</t>
  </si>
  <si>
    <t>Seul paramètre acceptable pour l’espèce d’essai.</t>
  </si>
  <si>
    <t>ECHA 2014a</t>
  </si>
  <si>
    <t>Agence européenne des produits chimiques. 2014a. Lanthanum trinitrate. ECHA CHEM. Disponible à l’adresse https://chem.echa.europa.eu/100.030.203/dossier-view/d6e3497f-2524-48ae-b5b0-1d9c1a7927ee/ce13149b-2e58-4960-a3e3-ac67abe3e0b4_be583acc-b6f1-460d-9e52-28828d6ccaf5?searchText=lanthanum [consulté le 10 février 2025]. (Disponible en anglais seulement)</t>
  </si>
  <si>
    <t xml:space="preserve">Protocoles standards suivis et critères de validité satisfaits, incertitude quant à la préservation des concentrations mesurées tout au long de la période d’exposition, mais concentrations dissoutes mesurées au début et à la fin des renouvellements de l’eau, paramètres fondés sur la moyenne arithmétique de la moyenne géométrique des concentrations élémentaires mesurées. Pseudorépétition, paramètres de qualité de l’eau déclarés, mais incertitude quant à leur préservation tout au long de la période d’exposition, détails non déclarés sur la substance à l’essai. </t>
  </si>
  <si>
    <r>
      <rPr>
        <sz val="9"/>
        <color theme="1"/>
        <rFont val="Arial"/>
        <family val="2"/>
      </rPr>
      <t>LaCl</t>
    </r>
    <r>
      <rPr>
        <vertAlign val="subscript"/>
        <sz val="9"/>
        <color rgb="FF000000"/>
        <rFont val="Arial"/>
        <family val="2"/>
      </rPr>
      <t>3</t>
    </r>
    <r>
      <rPr>
        <sz val="9"/>
        <color rgb="FF000000"/>
        <rFont val="Arial"/>
        <family val="2"/>
      </rPr>
      <t>·7H</t>
    </r>
    <r>
      <rPr>
        <vertAlign val="subscript"/>
        <sz val="9"/>
        <color rgb="FF000000"/>
        <rFont val="Arial"/>
        <family val="2"/>
      </rPr>
      <t>2</t>
    </r>
    <r>
      <rPr>
        <sz val="9"/>
        <color rgb="FF000000"/>
        <rFont val="Arial"/>
        <family val="2"/>
      </rPr>
      <t>O</t>
    </r>
  </si>
  <si>
    <t>Gobiocypris rarus</t>
  </si>
  <si>
    <t>Vairon rare</t>
  </si>
  <si>
    <t>22,58 +/- 0,93</t>
  </si>
  <si>
    <t>6,29 +/- 0,27</t>
  </si>
  <si>
    <t>Hua et coll. 2017</t>
  </si>
  <si>
    <t>Hua, D., Wang, J., Yu, D. et Liu, J. 2017. Lanthanum exerts acute toxicity and histopathological changes in gill and liver tissue of rare minnow (Gobiocypris rarus). Ecotoxicology 26(9): 1207–1215. doi:10.1007/s10646-017-1846-8. (Disponible en anglais seulement)</t>
  </si>
  <si>
    <t xml:space="preserve">Aucune mesure des concentrations d’essai déclarée. On ne précise pas avoir suivi une méthode d’essai de toxicité normalisée, mais l’essai comprenait un nombre adéquat de concentrations et de répétitions, un renouvellement des expositions, un bon rendement des témoins et l’observation d’une relation dose-réponse (bien qu’un seul effet partiel ait été observé à 96 h). Des renseignements pertinents sur la procédure d’essai ont été déclarés. </t>
  </si>
  <si>
    <t>Tetrahymena shanghaiensis</t>
  </si>
  <si>
    <t>Protozoaire cilié</t>
  </si>
  <si>
    <t>CI50 après 24 h (nb de cellules)</t>
  </si>
  <si>
    <t>[275 041,8, 280 598,2]</t>
  </si>
  <si>
    <t>Wang et coll. 2000</t>
  </si>
  <si>
    <t>Wang, Y., Zhang, M. et Wang, X. 2000. Population Growth Responses of Tetrahymena shanghaiensis in Exposure to Rare Earth Elements. BTER 75(1–3): 265–275. Springer Science and Business Media LLC. doi:10.1385/bter:75:1-3:265. (Disponible en anglais seulement)</t>
  </si>
  <si>
    <t>Caractère approprié des paramètres, de l’analyse statistique, de la préparation de la solution mère et de l’organisme et des conditions générales d’essai (nombre de répétitions, de concentrations, etc.), mais certains paramètres de qualité de l’eau N. D. et concentrations nominales, mortalité acceptable des témoins, mais on ne sait pas si la croissance des protozoaires devrait être traitée comme une croissance des algues, auquel cas les auteurs n’ont pas déclaré la croissance selon un facteur de 16 ou un taux de croissance spécifique quotidien.</t>
  </si>
  <si>
    <r>
      <rPr>
        <sz val="9"/>
        <color theme="1"/>
        <rFont val="Arial"/>
        <family val="2"/>
      </rPr>
      <t>La(NO</t>
    </r>
    <r>
      <rPr>
        <vertAlign val="subscript"/>
        <sz val="9"/>
        <color rgb="FF000000"/>
        <rFont val="Arial"/>
        <family val="2"/>
      </rPr>
      <t>3</t>
    </r>
    <r>
      <rPr>
        <sz val="9"/>
        <color rgb="FF000000"/>
        <rFont val="Arial"/>
        <family val="2"/>
      </rPr>
      <t>)</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</si>
  <si>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5,03 x10-4M</t>
  </si>
  <si>
    <t>Paramètre le plus sensible pour la concentration mesurée</t>
  </si>
  <si>
    <t>Concentration dissoute totale (filtrée au moyen de deux filtres de 2 µM superposés); aucun ligand;  pH faible (5,5) pour limiter la précipitation, aucune méthode standard disponible pour l’espèce, mais témoins démontrant une bonne croissance, concentrations sans ligand équivalant à 40-45 % des valeurs nominales, toutefois paramètres fondés sur des concentrations mesurées, essai statique.</t>
  </si>
  <si>
    <r>
      <rPr>
        <sz val="9"/>
        <color theme="1"/>
        <rFont val="Arial"/>
        <family val="2"/>
      </rPr>
      <t>LaCl</t>
    </r>
    <r>
      <rPr>
        <vertAlign val="subscript"/>
        <sz val="9"/>
        <color rgb="FF000000"/>
        <rFont val="Arial"/>
        <family val="2"/>
      </rPr>
      <t>3</t>
    </r>
  </si>
  <si>
    <t>[100, 700]</t>
  </si>
  <si>
    <t>6,7–7,5</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</si>
  <si>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Paramètre déclaré dans les résultats de CETIS en annexe (p. 200).</t>
  </si>
  <si>
    <t>[15400, 23000]</t>
  </si>
  <si>
    <t>Durée la plus sensible pour une exposition aiguë, à la plus faible dureté. Moyenne géométrique pas effectuée entre les niveaux de dureté, car ce facteur a une incidence sur la toxicité.</t>
  </si>
  <si>
    <t>[3080, 4300]</t>
  </si>
  <si>
    <t>[190, 230]</t>
  </si>
  <si>
    <t>Paramètre le plus pertinent (létalité) pour l’exposition aiguë chez les invertébrés.</t>
  </si>
  <si>
    <t xml:space="preserve">Concentrations nominales, pas mesurées. Certains détails expérimentaux ne sont pas fournis. Aucune méthode standard citée, toutefois les procédures publiées citées sont exhaustives et comprennent des critères de validité. </t>
  </si>
  <si>
    <t>[4,895, 9,744]</t>
  </si>
  <si>
    <t>CE10 après 35 j (survie)</t>
  </si>
  <si>
    <t>[96,32, N. C.]</t>
  </si>
  <si>
    <t>6,3–7,1</t>
  </si>
  <si>
    <t xml:space="preserve">Paramètre CE10 acceptable à la p. 193 du rapport (résultats de CETIS en annexe) – choisi comme paramètre le plus sensible. Méthode standard suivie, concentrations dissoutes mesurées, réponse acceptable des témoins, déclaration des conditions et résultats pertinents de l’essai. </t>
  </si>
  <si>
    <t>[350, 1000]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</si>
  <si>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47).</t>
  </si>
  <si>
    <t>[910, 1140]</t>
  </si>
  <si>
    <t>6,7–8,1</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</si>
  <si>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131)</t>
  </si>
  <si>
    <t>CI10 après 7 j (biomasse)</t>
  </si>
  <si>
    <t>[N. C., 30,04]</t>
  </si>
  <si>
    <t>Paramètre le plus sensible. Fiable, méthode standard suivie, paramètre calculé d’après la concentration dissoute au début du renouvellement de la solution d’essai (jour 0). Les sous-échantillons à la fin de l’essai de 7 jours affichaient de 31 à 59 % des concentrations initiales. CI déclarée dans les résultats de CETIS en annexe (p. 52 du rapport).</t>
  </si>
  <si>
    <t>[1,614, 20,24]</t>
  </si>
  <si>
    <t>[N. C., 370,4]</t>
  </si>
  <si>
    <t>[233,44, 807,64]</t>
  </si>
  <si>
    <t>6,5–7,2</t>
  </si>
  <si>
    <t xml:space="preserve">[RNCan] Ressources naturelles Canada. 2021 a. Toxicity of rare earth elements to plants, algae and brown trout: results of toxicity tests with lanthanum, neodymium, yttrium and cerium. [Document inédit]. Rapport final préparé par Nautilus Environmental, Burnaby (C.-B.), pour Ressources naturelles Canada, Ottawa (Ont.). 17 février 2021. (Disponible en anglais seulement) </t>
  </si>
  <si>
    <t xml:space="preserve">Chlorella vulgaris </t>
  </si>
  <si>
    <t>[0,3798, 4,0637]</t>
  </si>
  <si>
    <t>Méthode standard modifiée suivie, critères de validité satisfaits. Paramètre tiré des données en annexe (résultats de CETIS, p. 98).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t>
  </si>
  <si>
    <t>[0,60032, 18,141]</t>
  </si>
  <si>
    <t>Les valeurs mesurées ont été privilégiées lorsqu’elles étaient disponibles.</t>
  </si>
  <si>
    <t xml:space="preserve">Moyenne pondérée dans le temps (MPT) de la concentration nominale à t = 0 et de la concentration modélisée à t = 48 (voir section 3.4). La fourchette du pH fournie couvre les valeurs mesurées dans les essais de toxicité, tableau S7. Protocoles standards suivis de très près, fourniture d’une grande quantité d’information sur les normes, procédures, limites et variations des essais. Mise en évidence des paramètres les plus fiables pour l’évaluation des dangers. </t>
  </si>
  <si>
    <r>
      <rPr>
        <sz val="9"/>
        <color theme="1"/>
        <rFont val="Arial"/>
        <family val="2"/>
      </rPr>
      <t>LaCl</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</si>
  <si>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[1300, 7600]</t>
  </si>
  <si>
    <t>20 +/- 0,5</t>
  </si>
  <si>
    <t>7,8 +/- 0,2</t>
  </si>
  <si>
    <t>Shu et coll. 2023</t>
  </si>
  <si>
    <t>Shu, J., Chen, W., Wang, Z., Jiang, D., Xiao, Y. et Li, Z. 2023. Two-phase effects of environmentally relevant lanthanum on life-history traits of Daphnia magna and transgenerational bioenergetic profiles: Implications for nutritional and environmental consequences. Aquatic Toxicology 255: 106380. doi:10.1016/j.aquatox.2022.106380. (Disponible en anglais seulement)</t>
  </si>
  <si>
    <t>Protocoles standards suivis de près, bonnes conception et exécution de l’expérience, mortalité adéquate des témoins, concentrations mesurées au début et à la fin de l’essai, diminution des concentrations tout au long de l’exposition d’essai, mais cet aspect a été compensé par des paramètres fondés sur les concentrations dissoutes mesurées.</t>
  </si>
  <si>
    <t>CE50 après 96 h (croissance)</t>
  </si>
  <si>
    <t>[50, 90]</t>
  </si>
  <si>
    <t>Les paramètres de croissance ne sont pas équivalents à la létalité pour les invertébrés.</t>
  </si>
  <si>
    <t xml:space="preserve">La valeur de CL50 n’a pas été atteinte à la concentration d’essai maximale (aucun effet observé). Le paramètre est fondé sur la concentration nominale, mais les auteurs indiquent que les concentrations se situaient entre 70 et 104 % de la valeur nominale. Méthode d’essai de toxicité standard d’EC suivie. </t>
  </si>
  <si>
    <t xml:space="preserve">Moyenne géométrique des répétitions du même essai. </t>
  </si>
  <si>
    <t>Moyenne géométrique des répétitions individuelles, calculée à l’interne. Milieu MSq (sans chélatant). Méthode standard suivie, concentrations mesurées, taux de mortalité des témoins &lt;10 %, répétition adéquate et nombre suffisant de concentrations analysées, déclaration de détails pertinents sur l’essai.</t>
  </si>
  <si>
    <t>CTMA après 21 j (longueur du corps)</t>
  </si>
  <si>
    <t xml:space="preserve">*Une seule valeur tracée dans la DSE pour la croissance et la reproduction. Paramètre le plus sensible et privilégié. </t>
  </si>
  <si>
    <t xml:space="preserve">Moyenne géométrique (CTMA) de la CSEO (59,15 µg/L) et de la CMEO (108,5 µg/L) déclarées par les auteurs, calculée à l’interne. Protocoles standards suivis de près, bonnes conception et exécution de l’expérience, mortalité adéquate des témoins, exposition avec renouvellement, diminution des concentrations tout au long de l’exposition d’essai, mais cet aspect a été compensé par des paramètres fondés sur les concentrations dissoutes mesurées. Nombre insuffisant de mesures de la concentration sur une période d’exposition de 21 j (non-respect des protocoles standards) et on ne sait pas si les concentrations ont été mesurées plus d’une fois. </t>
  </si>
  <si>
    <t>CTMA après 21 j (taille moyenne des portées)</t>
  </si>
  <si>
    <t>CE20 après 120 h (croissance)</t>
  </si>
  <si>
    <t xml:space="preserve">Concentration d’ions libres, acide malique, pH faible (5,5) pour limiter la précipitation, aucune méthode standard disponible pour l’espèce; toutefois, témoins démontrant une bonne croissance, essai statique. En présence d’acide malique, le La sous forme d’ions libres représentait seulement 8 à 15 % de la répartition de l’espèce. </t>
  </si>
  <si>
    <t xml:space="preserve">Concentration d’ions libres, ligand du NTA ou de l’IDA, pH faible (5,5) pour limiter la précipitation, aucune méthode standard disponible pour l’espèce; toutefois, témoins démontrant une bonne croissance, essai statique. En présence de NTA, &lt;1 % du La total était présent sous forme d’ions libres. En présence d’IDA, 88 % du La était présent sous forme d’ions libres. </t>
  </si>
  <si>
    <t>Concentration d’ions libres; aucun ligand;  pH faible (5,5) pour limiter la précipitation, aucune méthode standard disponible pour l’espèce; toutefois, témoins démontrant une bonne croissance, essai statique.</t>
  </si>
  <si>
    <t>CE50 après 120 h (croissance)</t>
  </si>
  <si>
    <t xml:space="preserve">Concentration dissoute totale, acide malique, pH faible (5,5) pour limiter la précipitation, aucune méthode standard disponible pour l’espèce; toutefois, témoins démontrant une bonne croissance, paramètre fondé sur la concentration mesurée, essai statique. En présence d’acide malique, le La sous forme d’ions libres représentait seulement 8 à 15 % de la répartition de l’espèce. </t>
  </si>
  <si>
    <t>Concentration dissoute totale; aucun ligand;  pH faible (5,5) pour limiter la précipitation, aucune méthode standard disponible pour l’espèce, mais témoins démontrant une bonne croissance, concentrations sans ligand équivalant à 40-45 % des valeurs nominales, toutefois paramètres fondés sur des concentrations mesurées.</t>
  </si>
  <si>
    <t>Daphnia carinata</t>
  </si>
  <si>
    <t>CSEO (mortalité)</t>
  </si>
  <si>
    <t>Barry et Meehan 2000</t>
  </si>
  <si>
    <t>Barry, M.J. et Meehan, B.J. 2000. The acute and chronic toxicity of lanthanum to Daphnia carinata. Chemosphere 41(10): 1669–1674. doi:10.1016/S0045-6535(00) 00091- 6. (Disponible en anglais seulement)</t>
  </si>
  <si>
    <t>Durée de l’essai non précisée. Incertitude liée à la relation dose-réponse, à la fiabilité des paramètres et aux concentrations de La dans la solution en raison de la précipitation. Mortalité des témoins pas clairement précisée pour tous les essais. Aucune méthode standard citée pour les essais de toxicité chronique. Données résumées et renseignements sur l’essai aussi disponibles dans ECHA 2000 : https://echa.europa.eu/registration-dossier/-/registered-dossier/14555/6/2/5/?documentUUID=d7e7c259-4b7a-4491-8e80-8441a0b994b3</t>
  </si>
  <si>
    <t>CMEO (mortalité)</t>
  </si>
  <si>
    <t>CE50 après 48 h (mortalité)</t>
  </si>
  <si>
    <t>Milieu TW (eau du robinet); les intervalles de confiance n’ont pu être calculés : ils ont été estimés par interpolation, étant donné que la mortalité &gt; 50 % à toutes les concentrations; incertitude liée à la relation dose-réponse, à la fiabilité des paramètres et aux concentrations de La dans la solution en raison de la précipitation.</t>
  </si>
  <si>
    <t>Milieu DW (croissance de Daphnia); les intervalles de confiance n’ont pu être calculés; incertitude liée à la relation dose-réponse, à la fiabilité des paramètres et aux concentrations de La dans la solution en raison de la précipitation.</t>
  </si>
  <si>
    <t>Milieu ASTM; les intervalles de confiance n’ont pu être calculés; incertitude liée à la relation dose-réponse, à la fiabilité des paramètres et aux concentrations de La dans la solution en raison de la précipitation.</t>
  </si>
  <si>
    <t>Oxyde de lanthane</t>
  </si>
  <si>
    <t xml:space="preserve">Nominale </t>
  </si>
  <si>
    <t>[10260, 16280]</t>
  </si>
  <si>
    <t>5,72–7,13</t>
  </si>
  <si>
    <t>Bergsten-Torralba et coll. 2020</t>
  </si>
  <si>
    <t>Bergsten-Torralba, L.R., Magalhães, D.P., Giese, E.C., Nascimento, C.R.S., Pinho, J.V.A. et Buss, D.F. 2020. Toxicity of three rare earth elements, and their combinations to algae, microcrustaceans, and fungi. Ecotoxicology and Environmental Safety 201: 110795. doi:10.1016/j.ecoenv.2020.110795. (Disponible en anglais seulement)</t>
  </si>
  <si>
    <t>CI50 après 72 h (inhibition de la croissance)</t>
  </si>
  <si>
    <t>[45300, 51560]</t>
  </si>
  <si>
    <t>Variable</t>
  </si>
  <si>
    <t>Critères de qualité/validité des témoins non déclarés, effet confondant de l’appauvrissement en phosphate sur la croissance des algues, protocole standard non disponible pour consultation, pH faible dans le milieu d’essai, aucune mesure de la substance à l’essai, formule chimique non déclarée, certains détails expérimentaux non déclarés.</t>
  </si>
  <si>
    <t>[47290, 57930]</t>
  </si>
  <si>
    <t>Artemia salina</t>
  </si>
  <si>
    <t>Artémie</t>
  </si>
  <si>
    <t>[75380, 80910]</t>
  </si>
  <si>
    <t>Forte mortalité des témoins dans l’essai avec La3+, aucune méthode standard citée, aucune mesure de la concentration d’essai, formule chimique non précisée, certains renseignements expérimentaux manquants, précipitation observée.</t>
  </si>
  <si>
    <t>Champignon</t>
  </si>
  <si>
    <t>Aspergillus japonicus</t>
  </si>
  <si>
    <t>CE50 après 7 j (croissance)</t>
  </si>
  <si>
    <t>&gt; 278</t>
  </si>
  <si>
    <t>&gt; 278000</t>
  </si>
  <si>
    <t>Champignons non inclus dans le protocole du CCME concernant les recommandations pour l’eau, aucun effet à la concentration maximale analysée, aucune méthode standard suivie, pH faible et température élevée, critères de validité des témoins non déclarés, détails expérimentaux manquants, champignons congelés puis réactivés.</t>
  </si>
  <si>
    <t>Penicillium simplicissimum</t>
  </si>
  <si>
    <t>Champignons non inclus dans le protocole du CCME concernant les recommandations pour l’eau, aucun effet à la concentration maximale analysée, aucune méthode standard suivie, pH faible et température élevée, critères de validité des témoins non déclarés, détails expérimentaux manquants, champignons congelés puis réactivés, P. simplicissimum prélevé d’une zone contaminée.</t>
  </si>
  <si>
    <t>[380, 530]</t>
  </si>
  <si>
    <t>[+/-,  2300]</t>
  </si>
  <si>
    <t>[+/-,  3900]</t>
  </si>
  <si>
    <t>[+/-,  9100]</t>
  </si>
  <si>
    <t>La</t>
  </si>
  <si>
    <t>Totale (à t = 0 h)</t>
  </si>
  <si>
    <t>[12,1, 111,7]</t>
  </si>
  <si>
    <t>Do, 2024</t>
  </si>
  <si>
    <t>Do, C.V.-K. 2024. Effect of Rare Earth Element Mixtures on Daphnia magna. Master of Science in Integrative Biology, Wilfrid Laurier University, 75 University Ave W, Waterloo (Ont.) N2L 3C5. Disponible à l’adresse https://scholars.wlu.ca/etd/2603. (Disponible en anglais seulement)</t>
  </si>
  <si>
    <t>Essai non valide (ne satisfait pas aux critères de validité pour la reproduction chez les témoins), autrement méthode standard suivie, répétition adéquate, nombre suffisant de concentrations analysées, mortalité acceptable des témoins, déclaration de tous les renseignements pertinents sur l’essai, statistiques appropriées, concentrations mesurées à de nombreux moments.</t>
  </si>
  <si>
    <t>Dissoute (à t = 0 h)</t>
  </si>
  <si>
    <t>[13,8, 92,7]</t>
  </si>
  <si>
    <t>Totale (à t = 48 h)</t>
  </si>
  <si>
    <t>[11,8, 106,4]</t>
  </si>
  <si>
    <t>[14,6, 114,2]</t>
  </si>
  <si>
    <t>CE10 après 21 j (reproduction, nb total de nouveau-nés)</t>
  </si>
  <si>
    <t>Dissoute (à t = 48 h)</t>
  </si>
  <si>
    <t>[2,6, 15,6]</t>
  </si>
  <si>
    <t>CE20 après 21 j (reproduction, nb total de nouveau-nés)</t>
  </si>
  <si>
    <t>[20,1, 100,1]</t>
  </si>
  <si>
    <t>[5,7, 14,3]</t>
  </si>
  <si>
    <t>CE10 après 21 j (reproduction, nb moyen de nouveau-nés)</t>
  </si>
  <si>
    <t>[7,7, 9,60]</t>
  </si>
  <si>
    <t>[9,2, 94,7]</t>
  </si>
  <si>
    <t>CE20 après 21 j (reproduction, nb moyen de nouveau-nés)</t>
  </si>
  <si>
    <t>[9,4, 10,6]</t>
  </si>
  <si>
    <t>Dissoute (moyenne géométrique)</t>
  </si>
  <si>
    <t>Moyenne géométrique des concentrations dissoutes à t = 0 h et t = 48 h, calculée à l’interne. Essai non valide (ne satisfait pas aux critères de validité pour la reproduction chez les témoins), autrement méthode standard suivie, répétition adéquate, nombre suffisant de concentrations analysées, mortalité acceptable des témoins, déclaration de tous les renseignements pertinents sur l’essai, statistiques appropriées, concentrations mesurées à de nombreux moments.</t>
  </si>
  <si>
    <t xml:space="preserve">Moyenne géométrique des concentrations dissoutes à t = 0 h et t = 48 h, calculée à l’interne. Essai non valide (ne satisfait pas aux critères de validité pour la reproduction chez les témoins), autrement méthode standard suivie, répétition adéquate, nombre suffisant de concentrations analysées, mortalité acceptable des témoins, déclaration de tous les renseignements pertinents sur l’essai, statistiques appropriées, concentrations mesurées à de nombreux moments. </t>
  </si>
  <si>
    <t>Totale (moyenne géométrique)</t>
  </si>
  <si>
    <t>Moyenne géométrique des concentrations totales à t = 0 h et t = 48 h, calculée à l’interne. Essai non valide (ne satisfait pas aux critères de validité pour la reproduction chez les témoins), autrement méthode standard suivie, répétition adéquate, nombre suffisant de concentrations analysées, mortalité acceptable des témoins, déclaration de tous les renseignements pertinents sur l’essai, statistiques appropriées, concentrations mesurées à de nombreux moments.</t>
  </si>
  <si>
    <t>CSEO après 21 j (mortalité)</t>
  </si>
  <si>
    <t>20–21</t>
  </si>
  <si>
    <t>7,3–8,4</t>
  </si>
  <si>
    <t>ECHA 1995a</t>
  </si>
  <si>
    <t>[ECHA] Agence européenne des produits chimiques. 1995a. Lanthanum chloride. ECHA CHEM. Disponible à l’adresse https://chem.echa.europa.eu/100.030.202/dossier-view/4ec0666b-a893-4d55-8571-48a466a2f99d/IUC5-511a8c17-82c5-4cd8-928d-8e53fff5e08a_214c2569-bd91-4515-a769-cd27acac06f5?searchText=lanthanum%20chloride [consulté le 22 janvier 2025]. (Disponible en anglais seulement)</t>
  </si>
  <si>
    <t>Méthode standard suivie, réponse appropriée des témoins, paramètres fondés sur la moyenne géométrique déclarée par les auteurs des concentrations dissoutes mesurées, renouvellement des concentrations d’essai au fil de l’exposition.</t>
  </si>
  <si>
    <t>CTMA après 21 j (mortalité)</t>
  </si>
  <si>
    <t>Moyenne géométrique (CTMA) de la CSEO convertie (100 µg/L) et de la CMEO convertie (230 µg/L), calculée à l’interne. Méthode standard suivie, réponse appropriée des témoins, paramètres fondés sur la moyenne géométrique des concentrations dissoutes mesurées, renouvellement des concentrations d’essai au fil de l’exposition.</t>
  </si>
  <si>
    <t>CMEO après 21 j (mortalité)</t>
  </si>
  <si>
    <t>Desmodesmus subspicatus</t>
  </si>
  <si>
    <t>21–22</t>
  </si>
  <si>
    <t>6,7–8,4</t>
  </si>
  <si>
    <t>ECHA 1995c</t>
  </si>
  <si>
    <t>[ECHA] Agence européenne des produits chimiques. 1995c. Lanthanum chloride, anhydrous. ECHA CHEM. Disponible à l’adresse https://chem.echa.europa.eu/100.030.202/dossier-view/4ec0666b-a893-4d55-8571-48a466a2f99d/IUC5-602ded37-bf4f-4410-9a27-5154ff31f823_214c2569-bd91-4515-a769-cd27acac06f5?searchText=lanthanum%20chloride [consulté le 22 janvier 2025]. (Disponible en anglais seulement)</t>
  </si>
  <si>
    <t xml:space="preserve">Utilisation d’un milieu standard ISO qui contient du phosphate; les effets sur la croissance peuvent donc être attribuables à l’effet confondant de l’appauvrissement en éléments nutritifs.
</t>
  </si>
  <si>
    <t>CE10 après 72 h (nb de cellules)</t>
  </si>
  <si>
    <t>Acétate de lanthane (3+)</t>
  </si>
  <si>
    <t>[390, 540]</t>
  </si>
  <si>
    <t>6,9–10,3</t>
  </si>
  <si>
    <t>ECHA 2014b</t>
  </si>
  <si>
    <t>[ECHA] Agence européenne des produits chimiques. 2014b. Lanthanum (3+) acetate. ECHA CHEM. Disponible à l’adresse https://echa.europa.eu/registration-dossier/-/registered-dossier/11259/6/2/6/?documentUUID=e158595e-47cb-4ab5-ac04-9743e62402f9 [consulté le 21 janvier 2025]. (Disponible en anglais seulement)</t>
  </si>
  <si>
    <t xml:space="preserve">Protocoles standards suivis, bonnes conception et exécution de l’expérience, nombreux paramètres de qualité de l’eau mesurés et déclarés, concentrations mesurées au début et à la fin de l’exposition et paramètres fondés sur les concentrations dissoutes initiales; toutefois, effet confondant de l’appauvrissement en phosphate sur l’inhibition de la croissance des algues, et croissance des témoins N. D., mais protocoles standards suivis et croissance exponentielle. Les niveaux de pH indiqués sont le plus bas et le plus élevé observés pendant toute la durée de l’essai (consignés toutes les 24 h dans l’étude).  </t>
  </si>
  <si>
    <t>[490, 510]</t>
  </si>
  <si>
    <t>6,8–9,9</t>
  </si>
  <si>
    <t>ECHA 2014c</t>
  </si>
  <si>
    <t>[ECHA] Agence européenne des produits chimiques. 2014c. Lanthanum trinitrate. ECHA CHEM. Disponible à l’adresse https://echa.europa.eu/registration-dossier/-/registered-dossier/11101/6/2/6/?documentUUID=1302f033-6f60-47b0-b40b-0f1595cb2ae2 [consulté le 21 janvier 2025]. (Disponible en anglais seulement)</t>
  </si>
  <si>
    <t xml:space="preserve">Protocoles standards suivis, bonnes conception et exécution de l’expérience, nombreux paramètres de qualité de l’eau mesurés et déclarés, concentrations mesurées au début et à la fin de l’exposition et paramètres fondés sur les concentrations dissoutes initiales; toutefois, effet confondant de l’appauvrissement en phosphate sur l’inhibition de la croissance des algues, et croissance des témoins N. D., mais protocoles standards suivis et croissance exponentielle. La limite supérieure de l’intervalle de confiance à 95 % pour ce paramètre est plus élevée que le paramètre en tant que tel. Les niveaux de pH indiqués sont le plus bas et le plus élevé observés pendant toute la durée de l’essai (consignés toutes les 24 h dans l’étude).  </t>
  </si>
  <si>
    <t xml:space="preserve">CE10 après 72 h (rendement)
</t>
  </si>
  <si>
    <t>[17100, 28800]</t>
  </si>
  <si>
    <t>[18000, 34000]</t>
  </si>
  <si>
    <t>[18700, 23800]</t>
  </si>
  <si>
    <t>[19100, 24700]</t>
  </si>
  <si>
    <t>[19300, 24300]</t>
  </si>
  <si>
    <t>[19400, 25500]</t>
  </si>
  <si>
    <t>[31200, 56500]</t>
  </si>
  <si>
    <t>[32800, 47700]</t>
  </si>
  <si>
    <t>[3440, 4600]</t>
  </si>
  <si>
    <t>[3900, 5160]</t>
  </si>
  <si>
    <t>[39500, 54500]</t>
  </si>
  <si>
    <t>[4220, 5700]</t>
  </si>
  <si>
    <t>[53400, 72500]</t>
  </si>
  <si>
    <t>[63600, 89300]</t>
  </si>
  <si>
    <t>[+/-  630]</t>
  </si>
  <si>
    <t>[11470, 15330]</t>
  </si>
  <si>
    <t>Oui (fait partie de la moyenne géométrique)</t>
  </si>
  <si>
    <t>Milieu MSq (sans chélatant). Méthode standard suivie, concentrations mesurées, taux de mortalité des témoins &lt;10 %, répétition adéquate et nombre suffisant de concentrations analysées, déclaration de détails pertinents sur l’essai.</t>
  </si>
  <si>
    <t>[12980, 18200]</t>
  </si>
  <si>
    <t>[13350, 19290]</t>
  </si>
  <si>
    <t>[22 439,295, 24 940,884]</t>
  </si>
  <si>
    <t>26 +/- 1</t>
  </si>
  <si>
    <t>7,5–7,8</t>
  </si>
  <si>
    <t xml:space="preserve">Ca2+ 2,0; Mg 2+ 0,5; Na+ 0,8; K+ 0,08; HCO3- 0,8; Cl- 4,08; SO42- 0,5 mmol/L </t>
  </si>
  <si>
    <t>Kang et coll. 2022b</t>
  </si>
  <si>
    <t>Kang, S., Guo, C., Xue, C., Ma, C., Mu, H. et Sun, L. 2022b. Toxic Effects of Two Representative Rare Earth Elements (La and Gd) on Danio rerio Based on Transcriptome Analysis. Toxics 10(9): 519. Multidisciplinary Digital Publishing Institute. doi:10.3390/toxics10090519. (Disponible en anglais seulement)</t>
  </si>
  <si>
    <t xml:space="preserve">Méthode standard suivie, relation dose-réponse observée, mortalité des témoins &lt;10 %, concentrations et variables de la chimie de l’eau mesurées, répétition adéquate, méthode statistique pour calculer la CL50 non déclarée, on n’a pas précisé la méthode d’analyse pour les concentrations aqueuses ni si les concentrations mesurées étaient totales ou dissoutes. Sans savoir si les concentrations étaient totales ou dissoutes, il est difficile de dire s’il y a eu précipitation en présence de bicarbonate dans la solution d’essai. </t>
  </si>
  <si>
    <t>Microcystis aeruginosa</t>
  </si>
  <si>
    <t>Jin et coll. 2009</t>
  </si>
  <si>
    <t>Jin, X., Chu, Z., Yan, F. et Zeng, Q. 2009. Effects of lanthanum(III) and EDTA on the growth and competition of Microcystis aeruginosa and Scenedesmus quadricauda. Limnologica 39(1): 86–93. doi:10.1016/j.limno.2008.03.002. (Disponible en anglais seulement)</t>
  </si>
  <si>
    <t xml:space="preserve">Aucune méthode standard citée, durée de 20 jours sans mention du renouvellement ou de la mesure des concentrations d’essai, température élevée pour le contexte canadien, aucun critère de validité déclaré, certains renseignements manquants sur les conditions/procédures d’essai, possible effet confondant de l’appauvrissement en phosphate sur la croissance des organismes. </t>
  </si>
  <si>
    <t>Scenedesmus quadricauda</t>
  </si>
  <si>
    <t>La(NO3)3</t>
  </si>
  <si>
    <t>[960, 1570]</t>
  </si>
  <si>
    <r>
      <rPr>
        <sz val="9"/>
        <color theme="1"/>
        <rFont val="Arial"/>
        <family val="2"/>
      </rPr>
      <t>La(NO)</t>
    </r>
    <r>
      <rPr>
        <vertAlign val="subscript"/>
        <sz val="9"/>
        <color rgb="FF000000"/>
        <rFont val="Arial"/>
        <family val="2"/>
      </rPr>
      <t>3</t>
    </r>
    <r>
      <rPr>
        <sz val="9"/>
        <color rgb="FF000000"/>
        <rFont val="Arial"/>
        <family val="2"/>
      </rPr>
      <t>·0.7H</t>
    </r>
    <r>
      <rPr>
        <vertAlign val="subscript"/>
        <sz val="9"/>
        <color rgb="FF000000"/>
        <rFont val="Arial"/>
        <family val="2"/>
      </rPr>
      <t>2</t>
    </r>
    <r>
      <rPr>
        <sz val="9"/>
        <color rgb="FF000000"/>
        <rFont val="Arial"/>
        <family val="2"/>
      </rPr>
      <t>O</t>
    </r>
  </si>
  <si>
    <t xml:space="preserve">Poisson </t>
  </si>
  <si>
    <t>CL50 après 72 h (taux d’éclosion)</t>
  </si>
  <si>
    <t>mmol/L</t>
  </si>
  <si>
    <t>Cui et coll. 2012</t>
  </si>
  <si>
    <t>Cui, J., Zhang, Z., Bai, W., Zhang, L., He, X., Ma, Y., Liu, Y. et Chai, Z. 2012. Effects of rare earth elements La and Yb on the morphological and functional development of zebrafish embryos. Journal of Environmental Sciences 24(2): 209–213. doi:10.1016/S1001-0742(11) 60755- 9. (Disponible en anglais seulement)</t>
  </si>
  <si>
    <t xml:space="preserve">Aucun essai standard suivi mais méthodes raisonnables, mortalité des témoins de 0 %, concentrations mesurées une fois par analyse colorimétrique, pas précisé si concentrations totales ou dissoutes, essai statique, renseignements manquants sur les conditions d’essai, concentrations et répétitions suffisantes, bonne concordance entre les valeurs mesurées et nominales. Le taux d’éclosion n’est pas équivalent à la mortalité; l’applicabilité du paramètre est discutable. </t>
  </si>
  <si>
    <t xml:space="preserve">Daphnia magna </t>
  </si>
  <si>
    <t>CSEO après 14 j (taille à la première reproduction)</t>
  </si>
  <si>
    <t>Milieu phosphaté</t>
  </si>
  <si>
    <t>Lurling et Tolman 2010</t>
  </si>
  <si>
    <t>Lürling, M. et Tolman, Y. 2010. Effects of lanthanum and lanthanum-modified clay on growth, survival and reproduction of Daphnia magna. Water Research 44(1): 309–319. doi:10.1016/j.watres.2009.09.034. (Disponible en anglais seulement)</t>
  </si>
  <si>
    <t>Précipitation observée à des concentrations &gt;100 µg/L; la précipitation a considérablement réduit la quantité d’algues alimentaires, les auteurs émettent l’hypothèse que la réduction de la disponibilité alimentaire à des concentrations élevées de La explique la diminution de la croissance et de la reproduction chez les daphnies.</t>
  </si>
  <si>
    <t>CMEO après 14 j (taille à la première reproduction)</t>
  </si>
  <si>
    <t>CSEO après 14 j (nb de descendants)</t>
  </si>
  <si>
    <t>CMEO après 14 j (nb de descendants)</t>
  </si>
  <si>
    <t>CSEO après 14 j (nb total de descendants)</t>
  </si>
  <si>
    <t>Mesurée (non précisée)</t>
  </si>
  <si>
    <t>Sans phosphate</t>
  </si>
  <si>
    <t xml:space="preserve">Aucune méthode standard citée, mais procédures raisonnables; exposition chronique sur 14 j; exposition avec renouvellement; 4 concentrations analysées plus témoin, déclaration de paramètres fondés sur des hypothèses seulement, mortalité acceptable des témoins. Non précisé si les concentrations mesurées sont totales ou dissoutes, quelques préoccupations relativement à la précipitation avec du carbonate et du sulfate provenant du milieu RT. </t>
  </si>
  <si>
    <t>CTMA après 14 j (nb total de descendants)</t>
  </si>
  <si>
    <t xml:space="preserve">Moyenne géométrique (CTMA) de la CSEO (98,9 µg/L) et de la CMEO (1001 µg/L) déclarées par les auteurs, calculée à l’interne. Aucune méthode standard citée, mais procédures raisonnables; exposition chronique sur 14 j; exposition avec renouvellement; 4 concentrations analysées plus témoin, déclaration de paramètres fondés sur des hypothèses seulement, mortalité acceptable des témoins. Non précisé si les concentrations mesurées sont totales ou dissoutes, quelques préoccupations relativement à la précipitation avec du carbonate et du sulfate provenant du milieu RT. </t>
  </si>
  <si>
    <t xml:space="preserve">Moyenne géométrique (CTMA) de la CSEO (330 µg/L) et de la CMEO (1000 µg/L) déclarées par les auteurs, calculée à l’interne. Aucune méthode standard citée, mais procédures raisonnables; exposition chronique sur 14 j; exposition avec renouvellement; 4 concentrations analysées plus témoin, déclaration de paramètres fondés sur des hypothèses seulement, mortalité acceptable des témoins. Non précisé si les concentrations mesurées sont totales ou dissoutes, quelques préoccupations relativement à la précipitation avec du carbonate et du sulfate provenant du milieu RT. </t>
  </si>
  <si>
    <t>CMEO après 14 j (nb total de descendants)</t>
  </si>
  <si>
    <t>[15700, 29500]</t>
  </si>
  <si>
    <t>Concentrations individuelles analysées non déclarées, valeurs de CL50 non employées pour les recommandations visant l’exposition chronique, certains détails manquants sur les procédures d’essai, aucune mesure des concentrations d’essai, aucun renouvellement après 8 jours et essai de 24 jours, aucune méthode standard citée.</t>
  </si>
  <si>
    <t>[21600, 34600]</t>
  </si>
  <si>
    <t>[25200, 37300]</t>
  </si>
  <si>
    <t>[37100, 50500]</t>
  </si>
  <si>
    <t>[39300, 51900]</t>
  </si>
  <si>
    <t>[77500, 132000]</t>
  </si>
  <si>
    <t>Concentrations individuelles analysées non déclarées, valeurs de CL50 non employées pour les recommandations concernant la toxicité chronique, certains détails manquants sur les procédures d’essai, aucune mesure des concentrations d’essai, aucun renouvellement après 8 jours et essai de 24 jours, aucune méthode standard citée.</t>
  </si>
  <si>
    <t>[9030, 12400]</t>
  </si>
  <si>
    <t>Mytilus galloprovincialis</t>
  </si>
  <si>
    <t>Moule méditerranéenne</t>
  </si>
  <si>
    <t>CE50 après 48 h (développement des embryons)</t>
  </si>
  <si>
    <t>[0, 760]</t>
  </si>
  <si>
    <t>Mestre et coll. 2019</t>
  </si>
  <si>
    <t>Mestre, N.C., Sousa, V.S., Rocha, T.L. et Bebianno, M.J. 2019. Ecotoxicity of rare earths in the marine mussel Mytilus galloprovincialis and a preliminary approach to assess environmental risk. Ecotoxicology 28(3): 294–301. doi:10.1007/s10646-019-02022-4. (Disponible en anglais seulement)</t>
  </si>
  <si>
    <t>10–100</t>
  </si>
  <si>
    <t>10000–100000</t>
  </si>
  <si>
    <t>[18,7, 25,0]</t>
  </si>
  <si>
    <t xml:space="preserve">Méthode standard suivie, concentrations dissoutes mesurées, réponse appropriée des témoins, déclaration des conditions et résultats pertinents de l’essai. </t>
  </si>
  <si>
    <t>[18,8, 27,16]</t>
  </si>
  <si>
    <t>Il ne s’agit pas de l’effet le plus sensible. Fiable, paramètre calculé d’après la concentration dissoute au début du renouvellement de la solution d’essai (jour 0). Les sous-échantillons à mi-parcours (jour 14) de l’essai de 28 jours affichaient de 58 à 85 % des concentrations initiales. Méthode standard suivie avec réponse acceptable des témoins, déclaration des conditions et résultats pertinents de l’essai. Paramètre déclaré dans les résultats de CETIS en annexe (p. 98 du rapport), l’aberrance a été supprimée.</t>
  </si>
  <si>
    <t>[22,1, 27,3]</t>
  </si>
  <si>
    <t>[43,8, 60,5]</t>
  </si>
  <si>
    <t>[5,631, 11,09]</t>
  </si>
  <si>
    <t xml:space="preserve">Valeur dont l’aberrance est incluse (voir le rapport sur les résultats de CETIS en annexe, à la p. 96 du rapport). Il n’est pas recommandé d’inclure l’aberrance. </t>
  </si>
  <si>
    <t>[5,8, 32,5]</t>
  </si>
  <si>
    <t>Concentrations nominales, exposition se situant entre les exposition aiguë et chronique pour les poissons juvéniles (CCME 2007).</t>
  </si>
  <si>
    <t xml:space="preserve">Méthode standard suivie, concentrations dissoutes mesurées, réponse appropriée des témoins, déclaration des conditions et résultats pertinents de l’essai. Intervalles de confiance non calculables. </t>
  </si>
  <si>
    <t>&gt; 125</t>
  </si>
  <si>
    <t>&gt; 57,2</t>
  </si>
  <si>
    <t>Valeur sans limite, méthode standard suivie, concentrations dissoutes mesurées, réponse appropriée des témoins.</t>
  </si>
  <si>
    <t xml:space="preserve">CI50 après 7 j (reproduction) </t>
  </si>
  <si>
    <t>[15,5, 62,9]</t>
  </si>
  <si>
    <t>Protocole standard suivi, réponse acceptable des témoins, concentrations dissoutes mesurées, déclaration des conditions et résultats pertinents de l’essai.</t>
  </si>
  <si>
    <t>[2,003, 333,4]</t>
  </si>
  <si>
    <t>[346,4, 441,3]</t>
  </si>
  <si>
    <t>[38,8, 90,2]</t>
  </si>
  <si>
    <t>[677,3, 751,5]</t>
  </si>
  <si>
    <t>[9,45, 36,78]</t>
  </si>
  <si>
    <t>CI10 après 35 j (poids sec, longueur)</t>
  </si>
  <si>
    <t>&gt; 206,5</t>
  </si>
  <si>
    <t xml:space="preserve">CI25 après 35 j (poids sec, longueur) </t>
  </si>
  <si>
    <t>Paramètre sans limite.</t>
  </si>
  <si>
    <t>CI50 après 35 j (poids sec, longueur)</t>
  </si>
  <si>
    <t>[1060, 1520]</t>
  </si>
  <si>
    <t>[1240, N. C.]</t>
  </si>
  <si>
    <t xml:space="preserve">CE10 après 10 j (survie) </t>
  </si>
  <si>
    <t>[1508, N. C.]</t>
  </si>
  <si>
    <t>[200, 720]</t>
  </si>
  <si>
    <t>[230, N. C.]</t>
  </si>
  <si>
    <t>[3250, 13460]</t>
  </si>
  <si>
    <t>[850, 3900]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</si>
  <si>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Paramètre déclaré dans les résultats de CETIS en annexe (p. 204).</t>
  </si>
  <si>
    <t>[900, 2210]</t>
  </si>
  <si>
    <t xml:space="preserve">CL10 après 14 j </t>
  </si>
  <si>
    <t>[930, 2100]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</si>
  <si>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129).</t>
  </si>
  <si>
    <t>&gt; 1,70</t>
  </si>
  <si>
    <t>&gt; 1700</t>
  </si>
  <si>
    <t>Valeur sans limite.</t>
  </si>
  <si>
    <t>CE15 après 10 j (survie)</t>
  </si>
  <si>
    <t>&gt; 20,2</t>
  </si>
  <si>
    <t>&gt; 20200</t>
  </si>
  <si>
    <t>[N. C., 410]</t>
  </si>
  <si>
    <t>Le taux de creusement est une observation effectuée à la fin de l’essai seulement plutôt qu’une méthodologie normalisée, relation dose-réponse discutable;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Paramètre déclaré dans les résultats de CETIS en annexe (p. 196).</t>
  </si>
  <si>
    <t>[278,19, 817,73]</t>
  </si>
  <si>
    <t>Paramètre tiré des données en annexe (résultats de CETIS, p. 142). Pas le paramètre le plus sensible.</t>
  </si>
  <si>
    <t>[3,0848, 5,846]</t>
  </si>
  <si>
    <t xml:space="preserve">Méthode standard modifiée suivie, critères de validité satisfaits. CI50 aussi disponible.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t>
  </si>
  <si>
    <t>[6,6173, 19,191]</t>
  </si>
  <si>
    <t>[632,81, 1228,3]</t>
  </si>
  <si>
    <t xml:space="preserve">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exposition avec renouvellement. </t>
  </si>
  <si>
    <t>[702,3, 1260,1]</t>
  </si>
  <si>
    <t>Pas le paramètre le plus sensible.</t>
  </si>
  <si>
    <t>CE50 après 72 h (anomalies chez les embryons)</t>
  </si>
  <si>
    <t xml:space="preserve">De nombreux paramètres de qualité de l’eau et aspects de l’expérience ne sont pas déclarés, comme la densité de chargement (essai sur les embryons), la photopériode, l’horaire d’alimentation, la préparation de la solution mère, le type d’essai, le récipient d’essai ainsi que la pureté et la source de la substance chimique. Paramètres fondés sur les concentrations nominales, préoccupations possibles quant à la pertinence des effets partiels pour ce paramètre et fiabilité inconnue des espèces de substitution. Paramètre désigné comme s’appliquant aux expositions aiguë et chronique étant donné la sensibilité de l’organisme d’essai et la validité de la durée de l’essai pour saisir les effets importants. </t>
  </si>
  <si>
    <t>CMEO après 1 h (taux de fertilisation)</t>
  </si>
  <si>
    <t>[13,474, 631,207]</t>
  </si>
  <si>
    <t>Pagano et coll. 2016</t>
  </si>
  <si>
    <t>Pagano, G., Guida, M., Siciliano, A., Oral, R., Koçbaş, F., Palumbo, A., Castellano, I., Migliaccio, O., Thomas, P.J. et Trifuoggi, M. 2016. Comparative toxicities of selected rare earth elements: Sea urchin embryogenesis and fertilization damage with redox and cytogenetic effects. Environmental Research 147: 453–460. doi:10.1016/j.envres.2016.02.031. (Disponible en anglais seulement)</t>
  </si>
  <si>
    <t xml:space="preserve">De nombreux paramètres de qualité de l’eau et aspects de l’expérience ne sont pas déclarés, comme le nombre d’organismes par répétition, la densité de chargement, la photopériode ainsi que la pureté et la source de la substance chimique. Paramètres fondés sur les concentrations nominales, correspondance entre concentrations nominales et mesurées ayant connu un important déclin tout au long de la période d’exposition, groupes témoins affichant ~20 % d’anomalies du développement, et fiabilité inconnue des espèces de substitution. Paramètre désigné comme s’appliquant aux expositions aiguë et chronique étant donné la sensibilité de l’organisme d’essai et la validité de la durée de l’essai pour saisir les effets importants. </t>
  </si>
  <si>
    <t>CSEO après 5 j (anomalie des racines)</t>
  </si>
  <si>
    <t>Paola et coll. 2007</t>
  </si>
  <si>
    <t>Paola, I. M., Paciolla, C., d’Aquino, L., Morgana, M. et Tommasi, F. 2007. Effect of rare earth elements on growth and antioxidant metabolism in Lemna minor L. Caryologia, 60(1–2), 125–128. https://doi.org/10.1080/00087114.2007.10589559 (Disponible en anglais seulement)</t>
  </si>
  <si>
    <t xml:space="preserve">Seules 2 concentrations analysées, anomalie des racines observée à 10 nM pour les deux solutions et autres effets sous-cellulaires importants aux concentrations de 5 et 10 mM – le choix des concentrations n’est pas approprié pour une évaluation écotoxicologique. </t>
  </si>
  <si>
    <t>CMEO après 5 j (anomalie des racines)</t>
  </si>
  <si>
    <t>La (III)</t>
  </si>
  <si>
    <t>21 +/- 1</t>
  </si>
  <si>
    <t>&gt; 140</t>
  </si>
  <si>
    <t>6,8 +/- 0,2</t>
  </si>
  <si>
    <t>Revel et coll. 2024</t>
  </si>
  <si>
    <t>Revel, M., Medjoubi, K., Charles, S., Hursthouse, A. et Heise, S. 2024. Mechanistic analysis of the sub chronic toxicity of La and Gd in Daphnia magna based on TKTD modelling and synchrotron X-ray fluorescence imaging. Chemosphere 353: 141509. doi:10.1016/j.chemosphere.2024.141509. (Disponible en anglais seulement)</t>
  </si>
  <si>
    <t>Cyanobactérie</t>
  </si>
  <si>
    <t>CSEO après 21 j (densité cellulaire)</t>
  </si>
  <si>
    <t>30 +/- 1</t>
  </si>
  <si>
    <t>Shen et coll. 2018</t>
  </si>
  <si>
    <t>Shen, F., Wang, L., Zhou, Q. et Huang, X. 2018. Effects of lanthanum on Microcystis aeruginosa: Attention to the changes in composition and content of cellular microcystins. Aquatic Toxicology 196: 9–16. doi:10.1016/j.aquatox.2018.01.007. (Disponible en anglais seulement)</t>
  </si>
  <si>
    <t>Concentrations nominales, présence de phosphate dans le milieu de croissance, longue durée d’exposition et conditions statiques, concentrations de La probablement pas préservées. On ne peut exclure que le possible effet confondant de l’appauvrissement en phosphate puisse avoir causé la diminution observée de la croissance.</t>
  </si>
  <si>
    <t>CMEO après 21 j (densité cellulaire)</t>
  </si>
  <si>
    <t xml:space="preserve">Moyenne pondérée dans le temps (MPT) des concentrations dissoutes à t = 0 et t = 24. La fourchette du pH fournie couvre les valeurs mesurées dans les essais de toxicité, tableau S7. Protocoles standards suivis de très près, fourniture d’une grande quantité d’information sur les normes, procédures, limites et variations des essais. Mise en évidence des paramètres les plus fiables pour l’évaluation des dangers. </t>
  </si>
  <si>
    <t>CSEO après 21 j (longueur du corps)</t>
  </si>
  <si>
    <t xml:space="preserve">Protocoles standards suivis de près, bonnes conception et exécution de l’expérience, mortalité adéquate des témoins, exposition avec renouvellement, diminution des concentrations tout au long de l’exposition d’essai, mais cet aspect a été compensé par des paramètres fondés sur les concentrations dissoutes mesurées. Nombre insuffisant de mesures de la concentration sur une période d’exposition de 21 j (non-respect des protocoles standards) et on ne sait pas si les concentrations ont été mesurées plus d’une fois. </t>
  </si>
  <si>
    <t>CSEO après 21 j (taille moyenne des portées)</t>
  </si>
  <si>
    <t>CMEO après 21 j (longueur du corps)</t>
  </si>
  <si>
    <t>CMEO après 21 j (taille moyenne des portées)</t>
  </si>
  <si>
    <t>CSEO après 21 j (nb de portées)</t>
  </si>
  <si>
    <t>CTMA après 21 j (nb de portées)</t>
  </si>
  <si>
    <t xml:space="preserve">Moyenne géométrique (CTMA) de la CSEO (108,5 µg/L) et de la CMEO (178,8 µg/L) déclarées par les auteurs, calculée à l’interne. Protocoles standards suivis de près, bonnes conception et exécution de l’expérience, mortalité adéquate des témoins, exposition avec renouvellement, diminution des concentrations tout au long de l’exposition d’essai, mais cet aspect a été compensé par des paramètres fondés sur les concentrations dissoutes mesurées. Nombre insuffisant de mesures de la concentration sur une période d’exposition de 21 j (non-respect des protocoles standards) et on ne sait pas si les concentrations ont été mesurées plus d’une fois. </t>
  </si>
  <si>
    <t>CMEO après 21 j (nb de portées)</t>
  </si>
  <si>
    <t>[200, 800]</t>
  </si>
  <si>
    <t>[280, 2190]</t>
  </si>
  <si>
    <t>[0,611, 29,17]</t>
  </si>
  <si>
    <t>[3000, 8000]</t>
  </si>
  <si>
    <t>Stauber et Binet 2000</t>
  </si>
  <si>
    <t>Stauber, J.L. et Binet, M.T. 2000. Canning River Phoslock Field Trial - Ecotoxicity Testing Final Report. Center for Advanced Analytical Chemistry (CSIRO). (Disponible en anglais seulement)</t>
  </si>
  <si>
    <t xml:space="preserve">Effet confondant de l’appauvrissement en carbonate sur la survie des cladocères. </t>
  </si>
  <si>
    <t>CSEO après 7 j (reproduction)</t>
  </si>
  <si>
    <t>Possible effet confondant de l’appauvrissement en carbonate sur la survie des cladocères. Les auteurs n’ont pas fourni d’information sur la précipitation, la préservation des concentrations après les renouvellements ou la teneur en phosphate/carbonate de l’eau d’essai.</t>
  </si>
  <si>
    <t>CMEO après 7 j (reproduction)</t>
  </si>
  <si>
    <t>CMEO après 72 h (croissance)</t>
  </si>
  <si>
    <t>5,0–10,0</t>
  </si>
  <si>
    <t>Large fourchette de pH, pureté de la substance chimique N. D., taux de croissance spécifique quotidien des cultures témoins N. D., effet confondant de l’appauvrissement en phosphate sur l’inhibition de la croissance des algues.</t>
  </si>
  <si>
    <t>Melanotaenia duboulayi</t>
  </si>
  <si>
    <t>Poisson arc-en-ciel de Du Boulay</t>
  </si>
  <si>
    <t>&lt; 0,6</t>
  </si>
  <si>
    <t>&lt; 600</t>
  </si>
  <si>
    <t>23,0–24,5</t>
  </si>
  <si>
    <t>6,5–8,1</t>
  </si>
  <si>
    <t>CMEO après 7 j (taux de fertilisation)</t>
  </si>
  <si>
    <t>&lt; 0,06</t>
  </si>
  <si>
    <t>&lt; 60,00</t>
  </si>
  <si>
    <t>22,78 +/- 0,98</t>
  </si>
  <si>
    <t>7,22 +/- 0,06</t>
  </si>
  <si>
    <t>Su et coll. 2022</t>
  </si>
  <si>
    <t>Su, L., Hua, D., Liu, J., Hu, B. et Wang, J. 2022. Short-Term Toxicity of Lanthanum to Embryonic and Yolk-Sac Stage Larvae of the Rare Minnow Gobiocypris rarus Ye &amp; Fu, 1983. Water 14(13): 2084. Multidisciplinary Digital Publishing Institute. doi:10.3390/w14132084. (Disponible en anglais seulement)</t>
  </si>
  <si>
    <t xml:space="preserve">Mortalité inacceptable des témoins (&lt;80 % pour l’exposition chronique). La CMEO déclarée est une valeur sans limite et représente un taux de survie de seulement 2,2 %. </t>
  </si>
  <si>
    <t>Sphaerenchinus granularis</t>
  </si>
  <si>
    <t>[0,13891, 40,2839]</t>
  </si>
  <si>
    <t>[1666,92, 3125,475]</t>
  </si>
  <si>
    <t>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t>
  </si>
  <si>
    <t>&lt; 0,0000001</t>
  </si>
  <si>
    <t>&lt; 13,8905</t>
  </si>
  <si>
    <t>Paramètre « inférieur à » (sans limite). 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 Le paramètre (CMEO) représente &lt;10 % des effets sur le développement.</t>
  </si>
  <si>
    <t>CSEO après 7 j (taux de croissance)</t>
  </si>
  <si>
    <t>Van Oosterhout et Lurling 2013</t>
  </si>
  <si>
    <t>Van Oosterhout, F. et Lürling, M. 2013. The effect of phosphorus binding clay (Phoslock®) in mitigating cyanobacterial nuisance: a laboratory study on the effects on water quality variables and plankton. Hydrobiologia 710(1): 265–277. doi:10.1007/s10750-012-1206-x. (Disponible en anglais seulement)</t>
  </si>
  <si>
    <t>Concentrations nominales, plupart des paramètres de qualité de l’eau N. D., pureté de la substance chimique N. D., biomasse témoin n’ayant pas augmenté de façon exponentielle, possibles effets confondants du phosphate/carbonate dans le milieu de croissance, incertitude générale dans l’évaluation des conditions d’essai étant donné qu’il n’y a pas de protocole d’essai standard pour les cyanobactéries.</t>
  </si>
  <si>
    <t>CMEO après 7 j (taux de croissance)</t>
  </si>
  <si>
    <t>[9 380, 11 120]</t>
  </si>
  <si>
    <t>7,10*</t>
  </si>
  <si>
    <t xml:space="preserve">*Le pH est modélisé à l’aide d’une relation linéaire entre les concentrations d’exposition (nominales) et le pH (mesuré à la fin de l’essai). Protocoles standards suivis de très près, fourniture d’une grande quantité d’information sur les normes, procédures, limites et variations des essais. Mise en évidence des paramètres les plus fiables pour l’évaluation des dangers. </t>
  </si>
  <si>
    <t>[12500, 20800]</t>
  </si>
  <si>
    <t>[14 840, 23 480]</t>
  </si>
  <si>
    <t>6,7*</t>
  </si>
  <si>
    <t>[17 010, 22 590]</t>
  </si>
  <si>
    <t>7,09*</t>
  </si>
  <si>
    <t>[28 060, 38 390]</t>
  </si>
  <si>
    <t>Hydrocharis dubia</t>
  </si>
  <si>
    <t>Morène</t>
  </si>
  <si>
    <t>CSEO après 7 j (teneur en chlorophylle)</t>
  </si>
  <si>
    <t>Xu et coll. 2012</t>
  </si>
  <si>
    <t>Xu, Q., Fu, Y., Min, H., Cai, S., Sha, S. et Cheng, G. 2012. Laboratory assessment of uptake and toxicity of lanthanum (La) in the leaves of Hydrocharis dubia (Bl.) Backer. Environ Sci Pollut Res 19(9): 3950–3958. doi:10.1007/s11356-012-0982-1. (Disponible en anglais seulement)</t>
  </si>
  <si>
    <t>CMEO après 7 j (teneur en chlorophylle)</t>
  </si>
  <si>
    <t>CE10 après 96 h (nb de cellules)</t>
  </si>
  <si>
    <t>[11,586, 25,117]</t>
  </si>
  <si>
    <t>4,98 +/- 0,02</t>
  </si>
  <si>
    <t>3 (ML)</t>
  </si>
  <si>
    <t>Zilber et coll. 2024</t>
  </si>
  <si>
    <t>Zilber, L., Parlanti, E. et Fortin, C. 2024. Impact of organic matter of different origins on lanthanum speciation, bioavailability and toxicity toward a green alga. Front. Environ. Chem. 5. Frontiers. doi:10.3389/fenvc.2024.1342500. (Disponible en anglais seulement)</t>
  </si>
  <si>
    <t>ML = marais Luther. Équivalent aux protocoles standards, concentrations de la substance mesurées, mortalité acceptable des témoins et paramètre acceptable, mais les conditions de pH et de température peuvent avoir une incidence sur la toxicité.</t>
  </si>
  <si>
    <t>[16,199, 62,554]</t>
  </si>
  <si>
    <t>3 (LB)</t>
  </si>
  <si>
    <t>LB = lac Bannister Équivalent aux protocoles standards, concentrations de la substance mesurées, mortalité acceptable des témoins et paramètre acceptable, mais les conditions de pH et de température peuvent avoir une incidence sur la toxicité.</t>
  </si>
  <si>
    <t>[191,5, 504,44]</t>
  </si>
  <si>
    <t>3 (AFFS)</t>
  </si>
  <si>
    <t>AFFS = acide fulvique du fleuve Suwannee. Équivalent aux protocoles standards, concentrations de la substance mesurées, mortalité acceptable des témoins et paramètre acceptable, mais les conditions de pH et de température peuvent avoir une incidence sur la toxicité.</t>
  </si>
  <si>
    <t>[21,316, 58,01]</t>
  </si>
  <si>
    <t>[25,694, 52,363]</t>
  </si>
  <si>
    <t>3 (AHFS)</t>
  </si>
  <si>
    <t>AHFS = acide humique du fleuve Suwannee. Équivalent aux protocoles standards, concentrations de la substance mesurées, mortalité acceptable des témoins et paramètre acceptable, mais les conditions de pH et de température peuvent avoir une incidence sur la toxicité.</t>
  </si>
  <si>
    <t>[29,996, 95,226]</t>
  </si>
  <si>
    <t>CE50 après 96 h (nb de cellules)</t>
  </si>
  <si>
    <t>[327, 6 250]</t>
  </si>
  <si>
    <t>Équivalent aux protocoles standards, concentrations de la substance mesurées, mortalité acceptable des témoins et paramètre acceptable, mais les conditions de pH et de température peuvent avoir une incidence sur la toxicité.</t>
  </si>
  <si>
    <t>[35,519, 355,76]</t>
  </si>
  <si>
    <t>[63,791, 317,9]</t>
  </si>
  <si>
    <t>[7, 6 790]</t>
  </si>
  <si>
    <t>Ions libres (moyenne géométrique)</t>
  </si>
  <si>
    <r>
      <rPr>
        <sz val="9"/>
        <color theme="1"/>
        <rFont val="Arial"/>
        <family val="2"/>
      </rPr>
      <t>La</t>
    </r>
    <r>
      <rPr>
        <vertAlign val="subscript"/>
        <sz val="9"/>
        <color rgb="FF000000"/>
        <rFont val="Arial"/>
        <family val="2"/>
      </rPr>
      <t>2</t>
    </r>
    <r>
      <rPr>
        <sz val="9"/>
        <color rgb="FF000000"/>
        <rFont val="Arial"/>
        <family val="2"/>
      </rPr>
      <t>O</t>
    </r>
    <r>
      <rPr>
        <vertAlign val="subscript"/>
        <sz val="9"/>
        <color rgb="FF000000"/>
        <rFont val="Arial"/>
        <family val="2"/>
      </rPr>
      <t>3</t>
    </r>
    <r>
      <rPr>
        <sz val="9"/>
        <color rgb="FF000000"/>
        <rFont val="Arial"/>
        <family val="2"/>
      </rPr>
      <t xml:space="preserve"> </t>
    </r>
  </si>
  <si>
    <t>Moyenne géométrique des concentrations totales mesurées pour tous les traitements à base de MOD (LB, ML, AHFS, AFFS; conditions d’exposition identiques), calculée à l’interne. Équivalent aux protocoles standards, concentrations de la substance mesurées, mortalité acceptable des témoins et paramètre acceptable, mais les conditions de pH et de température peuvent avoir une incidence sur la toxicité.</t>
  </si>
  <si>
    <t>Concentration effective (µg Nd/L)</t>
  </si>
  <si>
    <r>
      <rPr>
        <sz val="9"/>
        <color theme="1"/>
        <rFont val="Arial"/>
        <family val="2"/>
      </rPr>
      <t>NdCl</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</si>
  <si>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[250, 390]</t>
  </si>
  <si>
    <t>Utilisé pour répondre aux exigences minimales en matière de données.</t>
  </si>
  <si>
    <t>Nd</t>
  </si>
  <si>
    <t>[265, 408]</t>
  </si>
  <si>
    <t>Méthode standard suivie, répétition adéquate, nombre suffisant de concentrations analysées, mortalité acceptable des témoins, déclaration de tous les renseignements pertinents sur l’essai, statistiques appropriées, concentrations mesurées.</t>
  </si>
  <si>
    <r>
      <rPr>
        <sz val="9"/>
        <color theme="1"/>
        <rFont val="Arial"/>
        <family val="2"/>
      </rPr>
      <t>NdCl</t>
    </r>
    <r>
      <rPr>
        <vertAlign val="subscript"/>
        <sz val="9"/>
        <color rgb="FF000000"/>
        <rFont val="Arial"/>
        <family val="2"/>
      </rPr>
      <t>3</t>
    </r>
  </si>
  <si>
    <t xml:space="preserve">Aucun effet observé à la concentration d’essai maximale. Le paramètre est fondé sur la concentration nominale, mais les auteurs indiquent que les concentrations se situaient entre 70 et 104 % de la valeur nominale. Méthode d’essai de toxicité standard d’EC suivie. </t>
  </si>
  <si>
    <r>
      <rPr>
        <sz val="9"/>
        <color theme="1"/>
        <rFont val="Arial"/>
        <family val="2"/>
      </rPr>
      <t>Nd</t>
    </r>
    <r>
      <rPr>
        <vertAlign val="subscript"/>
        <sz val="9"/>
        <color rgb="FF000000"/>
        <rFont val="Arial"/>
        <family val="2"/>
      </rPr>
      <t>2</t>
    </r>
    <r>
      <rPr>
        <sz val="9"/>
        <color rgb="FF000000"/>
        <rFont val="Arial"/>
        <family val="2"/>
      </rPr>
      <t>O</t>
    </r>
    <r>
      <rPr>
        <vertAlign val="subscript"/>
        <sz val="9"/>
        <color rgb="FF000000"/>
        <rFont val="Arial"/>
        <family val="2"/>
      </rPr>
      <t>3</t>
    </r>
  </si>
  <si>
    <t>[+/- 640]</t>
  </si>
  <si>
    <t>Lora-Benitez et coll. 2024</t>
  </si>
  <si>
    <t>Lora-Benítez, A.J., Molina-López, A.M., Mora-Medina, R., Aguilar-Herrera, J.E., Ayala-Soldado, N. et Moyano-Salvago, R. 2024. Evaluation of acute toxicity of neodymium and yttrium in zebrafish (Danio rerio) embryos. Front. Environ. Sci. 12. Frontiers. doi:10.3389/fenvs.2024.1390948. (Disponible en anglais seulement)</t>
  </si>
  <si>
    <t>Méthode standard suivie, réponse appropriée des témoins, relation dose-réponse claire établie, 5 concentrations analysées plus témoins, répétitions adéquates, concentrations mesurées au début et à la fin de l’essai. Non précisé si les concentrations sont totales ou dissoutes (auteurs contactés).</t>
  </si>
  <si>
    <t>Xu et coll. 2017</t>
  </si>
  <si>
    <t>Xu, T., Zhang, M., Hu, J., Li, Z., Wu, T., Bao, J., Wu, S., Lei, L. et He, D. 2017. Behavioral deficits and neural damage of Caenorhabditis elegans induced by three rare earth elements. Chemosphere 181: 55–62. doi:10.1016/j.chemosphere.2017.04.068. (Disponible en anglais seulement)</t>
  </si>
  <si>
    <t>Bonnes conception et exécution de l’expérience, toutefois de nombreux paramètres de qualité de l’eau n’ont pas été déclarés et des concentrations nominales ont été utilisées. La densité de chargement était élevée pour C. elegans, mais le taux de mortalité des témoins indique qu’elle n’a pas eu d’incidence négative sur leur rendement. Le paramètre déclaré par les auteurs est multiplié par le rapport des masses moléculaires de Nd/NdCl3 (144,242/250,59 = 0,5756095614) afin de convertir la toxicité du composé (NdCl3) en toxicité de l’élément (Nd).</t>
  </si>
  <si>
    <t>Nd (non précisé)</t>
  </si>
  <si>
    <t>[149,6, 387,5]</t>
  </si>
  <si>
    <t>6,13–7,44</t>
  </si>
  <si>
    <t>Paramètre le plus sensible, utilisé comme valeur critique (approche de type B2 employée pour l’exposition à court terme selon le protocole du CCME).</t>
  </si>
  <si>
    <t>Deux répétitions, méthode d’analyse non déclarée, réponse des témoins non déclarée mais étude ayant suivi une méthode standard, type d’essai non précisé (on présume statique), 4 concentrations analysées plus témoins, forme de terres rares non précisée (Delta Scientific vend des AA sous forme d’oxydes : Y2O3, CeO2, Nd2O3). Paramètres de qualité de l’eau N. D. pour les essais de toxicité complets, concentrations mesurées N. D., utilisation de bicarbonate dans la solution d’essai mais on ne sait pas si la substance a entraîné une précipitation, car elle a pu s’équilibrer avec le pH du CO2 et concentrations mesurées N. D.</t>
  </si>
  <si>
    <t>6,6–7,7</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</si>
  <si>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 Paramètre déclaré dans les résultats de CETIS en annexe (p. 223 du rapport).</t>
  </si>
  <si>
    <t>Le paramètre est fondé sur la concentration nominale. Toutefois, les substances à l’essai étaient complètement dissoutes et le paramètre de toxicité était inférieur à la solubilité dans l’eau. Deux essais définitifs ont été effectués. On a recalculé la CI10 à l’interne en faisant la moyenne géométrique des deux essais (exp. 1 et exp. 2). Répétition adéquate et bon rendement des témoins. Relation dose-réponse observée. CI25 et CI50 aussi calculées (disponibles dans le rapport); le pH a augmenté au fil du temps.</t>
  </si>
  <si>
    <t>[-0,2, 3]</t>
  </si>
  <si>
    <t xml:space="preserve">Paramètre le plus sensible. Fiable. Le paramètre est fondé sur la concentration nominale. Toutefois, les substances à l’essai étaient complètement dissoutes et le paramètre de toxicité était inférieur à la solubilité dans l’eau. Méthodologie d’essai appropriée et détails suffisants fournis. </t>
  </si>
  <si>
    <t>[14,18, 28,85]</t>
  </si>
  <si>
    <t xml:space="preserve">Paramètre le plus sensible. Fiable, paramètre calculé d’après la concentration dissoute au début du renouvellement de la solution d’essai (jour 0). Les sous-échantillons à mi-parcours (jour 14) de l’essai de 28 jours affichaient de 42 à 59 % des concentrations initiales. Protocole standard suivi, réponse acceptable des témoins, déclaration des conditions et résultats pertinents de l’essai. </t>
  </si>
  <si>
    <t>[270,5, 312,2]</t>
  </si>
  <si>
    <t>[150, 860]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</si>
  <si>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66 du rapport).</t>
  </si>
  <si>
    <t>[730, 1130]</t>
  </si>
  <si>
    <t>6,6–8,1</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</si>
  <si>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144 du rapport).</t>
  </si>
  <si>
    <t>[352,65, 983,21]</t>
  </si>
  <si>
    <t>6,1–7,2</t>
  </si>
  <si>
    <t xml:space="preserve">Paramètre tiré des données en annexe (résultats de CETIS, p. 162 du rapport). </t>
  </si>
  <si>
    <t>[20,41, 32]</t>
  </si>
  <si>
    <t>Paramètre le plus sensible. Fiable, paramètre calculé d’après la concentration dissoute au début du renouvellement de la solution d’essai (jour 0). Les sous-échantillons à la fin de l’essai de 7 jours affichaient de 28 à 48 % des concentrations initiales.
Méthode standard suivie, réponse appropriée des témoins.</t>
  </si>
  <si>
    <t>[18,04, 33,63]</t>
  </si>
  <si>
    <t>[N. C., 502,2]</t>
  </si>
  <si>
    <t>[N. C., 16,037]</t>
  </si>
  <si>
    <t xml:space="preserve">Paramètre tiré des données en annexe (résultats de CETIS, p. 68 du rapport).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Méthode standard modifiée suivie, critères de validité des témoins satisfaits. </t>
  </si>
  <si>
    <t>[N. C., 8,795]</t>
  </si>
  <si>
    <t xml:space="preserve">Paramètre tiré des données en annexe (résultats de CETIS, p. 109 du rapport).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Méthode standard modifiée suivie, critères de validité des témoins satisfaits. </t>
  </si>
  <si>
    <r>
      <rPr>
        <sz val="9"/>
        <color theme="1"/>
        <rFont val="Arial"/>
        <family val="2"/>
      </rPr>
      <t>Nd(NO</t>
    </r>
    <r>
      <rPr>
        <vertAlign val="subscript"/>
        <sz val="9"/>
        <color rgb="FF000000"/>
        <rFont val="Arial"/>
        <family val="2"/>
      </rPr>
      <t>3</t>
    </r>
    <r>
      <rPr>
        <sz val="9"/>
        <color rgb="FF000000"/>
        <rFont val="Arial"/>
        <family val="2"/>
      </rPr>
      <t>)</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</si>
  <si>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[210, 440]</t>
  </si>
  <si>
    <t>Les CL50 ne sont pas employées pour les recommandations à long terme de type A (DSE).</t>
  </si>
  <si>
    <t>Les CL50 ne sont pas incluses dans les recommandations de type A (DSE) concernant l’exposition à long terme.</t>
  </si>
  <si>
    <r>
      <rPr>
        <sz val="9"/>
        <color theme="1"/>
        <rFont val="Arial"/>
        <family val="2"/>
      </rPr>
      <t>Oxyde de néodyme (Nd</t>
    </r>
    <r>
      <rPr>
        <vertAlign val="superscript"/>
        <sz val="9"/>
        <color theme="1"/>
        <rFont val="Arial"/>
        <family val="2"/>
      </rPr>
      <t>3+</t>
    </r>
    <r>
      <rPr>
        <sz val="9"/>
        <color theme="1"/>
        <rFont val="Arial"/>
        <family val="2"/>
      </rPr>
      <t>)</t>
    </r>
  </si>
  <si>
    <t>[105900, 119430]</t>
  </si>
  <si>
    <t>Champignons non inclus dans le protocole du CCME concernant les recommandations pour l’eau, aucune méthode standard suivie, pH faible et température élevée, critères de validité des témoins non déclarés, détails expérimentaux manquants, champignons congelés puis réactivés, P. simplicissimum prélevé d’une zone contaminée.</t>
  </si>
  <si>
    <t>[120480, 120780]</t>
  </si>
  <si>
    <t>Champignons non inclus dans le protocole du CCME concernant les recommandations pour l’eau, aucune méthode standard suivie, pH faible et température élevée, critères de validité des témoins non déclarés, détails expérimentaux manquants, champignons congelés puis réactivés.</t>
  </si>
  <si>
    <t>[40270, 54060]</t>
  </si>
  <si>
    <t>Aucune méthode standard citée, aucune mesure de la concentration d’essai, formule chimique non précisée, certains renseignements manquants sur l’expérience, mortalité appropriée des témoins, répétition adéquate, nombre suffisant de concentrations analysées, relation dose-réponse observée, mais effets partiels limités et légère diminution des effets à la concentration maximale.</t>
  </si>
  <si>
    <t>[50680, 61960]</t>
  </si>
  <si>
    <t>Critères de qualité/validité des témoins non déclarés, effet confondant de l’appauvrissement en phosphate sur la croissance des algues (quoique moins probable avec le néodyme), protocole standard non disponible pour consultation, pH faible dans le milieu d’essai, aucune mesure de la substance à l’essai, formule chimique non déclarée, certains détails expérimentaux non déclarés.</t>
  </si>
  <si>
    <t>[52030, 65520]</t>
  </si>
  <si>
    <t>[8940, 9910]</t>
  </si>
  <si>
    <t>4,2–7,4</t>
  </si>
  <si>
    <t>[60, 130]</t>
  </si>
  <si>
    <t>[+/- 2100]</t>
  </si>
  <si>
    <t>[+/- 3800]</t>
  </si>
  <si>
    <t>&lt; 10</t>
  </si>
  <si>
    <t>&lt; 10000</t>
  </si>
  <si>
    <t xml:space="preserve">Aucun effet observé à la concentration d’essai maximale (valeur sans limite supérieure), paramètre fondé sur la concentration nominale. Essai statique sans renouvellement pendant la période d’exposition chronique, sans vérification analytique des concentrations. Les valeurs moyennes du pH au début de l’expérience variaient entre 8,69 et 7,03. Le pH dans tous les récipients d’essai a augmenté au cours de l’expérience (valeurs finales du pH dans la fourchette de 9,35 à 9,87). </t>
  </si>
  <si>
    <t>[170, 560]</t>
  </si>
  <si>
    <t xml:space="preserve">Fiable. Le paramètre est fondé sur la concentration nominale. Toutefois, les substances à l’essai étaient complètement dissoutes et le paramètre de toxicité était inférieur à la solubilité dans l’eau. Méthodologie d’essai appropriée et détails suffisants fournis. </t>
  </si>
  <si>
    <t>[-2030, 4750]</t>
  </si>
  <si>
    <t xml:space="preserve">Absence d’effets partiels, mortalité observée (63 %) à la concentration d’essai maximale. Le paramètre est fondé sur la concentration nominale. Toutefois, les substances à l’essai étaient complètement dissoutes et le paramètre de toxicité était inférieur à la solubilité dans l’eau. Méthodologie d’essai appropriée et détails suffisants fournis. </t>
  </si>
  <si>
    <t>[250, 620]</t>
  </si>
  <si>
    <t>Oxyde de néodyme</t>
  </si>
  <si>
    <t>7,8–9,3</t>
  </si>
  <si>
    <t>ECHA 2009</t>
  </si>
  <si>
    <t>[ECHA] Agence européenne des produits chimiques. 2009. Neodymium oxide. ECHA CHEM. Disponible à l’adresse https://echa.europa.eu/registration-dossier/-/registered-dossier/10141/6/2/6/?documentUUID=223b2ae2-c282-48ee-9f2e-e81f319ea9f1 [consulté le 19 décembre 2024]. (Disponible en anglais seulement)</t>
  </si>
  <si>
    <t>L’effet confondant de la précipitation de Nd-phosphate fait en sorte qu’on ne sait pas si l’inhibition observée de la croissance des algues est attribuable à la toxicité du Nd ou à l’appauvrissement en phosphate. Protocoles standards suivis et mortalité acceptable des témoins. Le paramètre déclaré par les auteurs est multiplié par le rapport des masses moléculaires de Nd/NdO2 (144,242/336,58 = 0,4285519045) afin de convertir la toxicité du composé (NdO2) en toxicité de l’élément (Nd).</t>
  </si>
  <si>
    <t>[+/- 1600]</t>
  </si>
  <si>
    <t>Milieu MS (avec chélatants). Méthode standard suivie, concentrations mesurées, taux de mortalité des témoins &lt;10 %, répétition adéquate et nombre suffisant de concentrations analysées, déclaration de détails pertinents sur l’essai.</t>
  </si>
  <si>
    <t>[164, 428]</t>
  </si>
  <si>
    <t>[286,3, 731,9]</t>
  </si>
  <si>
    <t>Ions libres (concentration prévue)</t>
  </si>
  <si>
    <t>Lachaux et coll. 2022a</t>
  </si>
  <si>
    <t>Lachaux, N., Catrouillet, C., Marsac, R., Poirier, L., Pain-Devin, S., Gross, E.M. et Giamberini, L. 2022a. Implications of speciation on rare earth element toxicity: A focus on organic matter influence in Daphnia magna standard test. Environmental Entomology 307: 119554. doi:10.1016/j.envpol.2022.119554. (Disponible en anglais seulement)</t>
  </si>
  <si>
    <t xml:space="preserve">Méthode standard suivie, réponse adéquate des témoins, paramètres fondés sur les concentrations mesurées, conditions d’essai pertinentes déclarées, relation dose-réponse observée.	</t>
  </si>
  <si>
    <t>[1283, 1483]</t>
  </si>
  <si>
    <t>23 +/- 2</t>
  </si>
  <si>
    <t>8,1 +/- 0,2</t>
  </si>
  <si>
    <t>Lachaux et coll. 2022b</t>
  </si>
  <si>
    <t>Lachaux, N., Cossu-Leguille, C., Poirier, L., Gross, E.M. et Giamberini, L. 2022b. Integrated environmental risk assessment of rare earth elements mixture on aquatic ecosystems. Front. Environ. Sci. 10. Frontiers. doi:10.3389/fenvs.2022.974191. (Disponible en anglais seulement)</t>
  </si>
  <si>
    <t>L’effet confondant de la précipitation de Nd-phosphate fait en sorte qu’on ne sait pas si l’inhibition observée de la croissance des algues est attribuable à la toxicité du Nd ou à l’appauvrissement en phosphate. Mortalité des témoins et taux de croissance spécifique quotidien N. D.</t>
  </si>
  <si>
    <t>[1813, 3137]</t>
  </si>
  <si>
    <t>6,5 +/- 0,2</t>
  </si>
  <si>
    <t>Protocoles standards suivis, mortalité des témoins non déclarée mais présumée valide compte tenu du respect de protocoles standards, concentrations mesurées à la fin de l’exposition (48 h) et paramètres calculés à partir de celles-ci, bonnes conception et exécution de l’expérience, densité de chargement plus élevée que celle recommandée par les protocoles standards.</t>
  </si>
  <si>
    <t>[4202, 9648]</t>
  </si>
  <si>
    <t>6.8000000000000005E-2</t>
  </si>
  <si>
    <t>[59, 76]</t>
  </si>
  <si>
    <t>&gt; 0,125</t>
  </si>
  <si>
    <t>25 +/- 2</t>
  </si>
  <si>
    <t>7,7 +/- 0,2</t>
  </si>
  <si>
    <t>&gt; 0,404</t>
  </si>
  <si>
    <t>&gt; 404</t>
  </si>
  <si>
    <t>[11000, 20900]</t>
  </si>
  <si>
    <t>[11200, 20500]</t>
  </si>
  <si>
    <t>[11300, 18400]</t>
  </si>
  <si>
    <t>[12400, 16400]</t>
  </si>
  <si>
    <t>[16400, 22400]</t>
  </si>
  <si>
    <t>[23800, 32800]</t>
  </si>
  <si>
    <t>[47900, 55300]</t>
  </si>
  <si>
    <t>[136,8, 162,2]</t>
  </si>
  <si>
    <t>Protocole standard suivi, résultats acceptables des témoins, concentrations dissoutes mesurées, déclaration des conditions et résultats pertinents de l’essai.</t>
  </si>
  <si>
    <t>[30,8, 38,8]</t>
  </si>
  <si>
    <t>[39,5, 49,2]</t>
  </si>
  <si>
    <t>[39,9, 52,8]</t>
  </si>
  <si>
    <t>[61,4, 87,5]</t>
  </si>
  <si>
    <t>[70,09, 104,6]</t>
  </si>
  <si>
    <t>Fiable, paramètre calculé d’après la concentration dissoute au début du renouvellement de la solution d’essai (jour 0). Les sous-échantillons à mi-parcours (jour 14) de l’essai de 28 jours affichaient de 42 à 59 % des concentrations initiales. Protocole standard suivi, résultats acceptables des témoins, déclaration des conditions et résultats pertinents de l’essai.</t>
  </si>
  <si>
    <t>&gt; 229</t>
  </si>
  <si>
    <t>Valeur sans limite, protocole standard suivi, concentrations dissoutes mesurées, réponse acceptable des témoins, déclaration des conditions et résultats pertinents de l’essai.</t>
  </si>
  <si>
    <t>[178,7, 591,4]</t>
  </si>
  <si>
    <t>[22,37, 43,59]</t>
  </si>
  <si>
    <t>CE10 privilégiée par rapport à CE25 si elle peut être dérivée statistiquement de façon fiable.</t>
  </si>
  <si>
    <t>[320,2, 374,5]</t>
  </si>
  <si>
    <t>Même essai que pour le paramètre concernant la biomasse. La valeur de CI10 la plus sensible est privilégiée. Méthode standard suivie, réponse acceptable des témoins, concentrations dissoutes mesurées, déclaration des conditions et résultats pertinents de l’essai.</t>
  </si>
  <si>
    <t>[328,6, 404,4]</t>
  </si>
  <si>
    <t>Méthode standard suivie, réponse acceptable des témoins, concentrations dissoutes mesurées, déclaration des conditions et résultats pertinents de l’essai.</t>
  </si>
  <si>
    <t>[35,1, 70,0]</t>
  </si>
  <si>
    <t xml:space="preserve">CE10 privilégiée par rapport à CE50 si elle peut être dérivée statistiquement de façon fiable. </t>
  </si>
  <si>
    <t>[385,2, 414,8]</t>
  </si>
  <si>
    <t>[558,8, 732,4]</t>
  </si>
  <si>
    <t>[56,2, 124,5]</t>
  </si>
  <si>
    <t>Méthode standard suivie, réponse acceptable des témoins, déclaration des conditions et résultats pertinents de l’essai.</t>
  </si>
  <si>
    <t>[905, 1105]</t>
  </si>
  <si>
    <t>&gt; 500</t>
  </si>
  <si>
    <t>[1040, 1470]</t>
  </si>
  <si>
    <t>[140, 5870]</t>
  </si>
  <si>
    <t>[1490, 3550]</t>
  </si>
  <si>
    <t>[300, 490]</t>
  </si>
  <si>
    <t>Le taux de creusement est une observation effectuée à la fin de l’essai seulement plutôt qu’une méthodologie normalisée;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t>
  </si>
  <si>
    <t>[380, 870]</t>
  </si>
  <si>
    <t>[760, 1410]</t>
  </si>
  <si>
    <t>[940, 1150]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</si>
  <si>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142 du rapport).</t>
  </si>
  <si>
    <t>&gt; 1,56</t>
  </si>
  <si>
    <t>&gt; 1560</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</si>
  <si>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3x/semaine).</t>
  </si>
  <si>
    <t>&gt; 20,9</t>
  </si>
  <si>
    <r>
      <rPr>
        <sz val="9"/>
        <color rgb="FF000000"/>
        <rFont val="Aptos Narrow"/>
        <family val="2"/>
      </rPr>
      <t xml:space="preserve">&gt; </t>
    </r>
    <r>
      <rPr>
        <sz val="9"/>
        <color rgb="FF000000"/>
        <rFont val="Arial"/>
        <family val="2"/>
      </rPr>
      <t>20900</t>
    </r>
  </si>
  <si>
    <t>Valeur sans limite. Paramètre déclaré dans les résultats de CETIS en annexe (p. 231 du rapport).</t>
  </si>
  <si>
    <t>Valeur sans limite. Paramètre déclaré dans les résultats de CETIS en annexe (p. 235 du rapport).</t>
  </si>
  <si>
    <t>Valeur sans limite. Paramètre déclaré dans les résultats de CETIS en annexe (p. 223 du rapport).</t>
  </si>
  <si>
    <t>[1689,1, 3145,7]</t>
  </si>
  <si>
    <t xml:space="preserve">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 </t>
  </si>
  <si>
    <t>[3,2537, 17,369]</t>
  </si>
  <si>
    <t>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Méthode standard modifiée suivie, critères de validité des témoins satisfaits.</t>
  </si>
  <si>
    <t>[755,81, 2293,1]</t>
  </si>
  <si>
    <t>Paramètre tiré des données en annexe (résultats de CETIS, p. 164 du rapport). 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t>
  </si>
  <si>
    <t>[885,57, 1713,0]</t>
  </si>
  <si>
    <t>Méthode standard modifiée suivie, renouvellement de l’exposition, concentrations nominales.</t>
  </si>
  <si>
    <t>[N. C., 8,3277]</t>
  </si>
  <si>
    <t>[230, 530]</t>
  </si>
  <si>
    <t>[128,3736, 473,1072]</t>
  </si>
  <si>
    <t>La conception et les statistiques de l’expérience sont bonnes, toutefois les anomalies du développement chez les témoins étaient élevées (~20 %) dans l’essai biologique sur les embryons, les concentrations nominales ont été vérifiées par des mesures, mais on ne sait pas à quel moment elles ont été mesurées, l’espèce de substitution est possiblement inadéquate et de nombreux paramètres n’ont pas été déclarés, comme la qualité de l’eau (autre que la température), la densité de chargement, la pureté de la substance chimique, les conditions d’acclimatation et de conservation ainsi que la photopériode/intensité lumineuse. Le paramètre déclaré par les auteurs est multiplié par la masse moléculaire du Nd (144,24) et un facteur de 1 000 000 pour convertir les unités de mol/L à µg/L.</t>
  </si>
  <si>
    <t>[173,088, 245,208]</t>
  </si>
  <si>
    <t xml:space="preserve">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 Le paramètre déclaré par les auteurs est multiplié par la masse moléculaire du Nd (144,24) et un facteur de 1 000 000 pour convertir les unités de mol/L à µg/L. </t>
  </si>
  <si>
    <t>Moyenne géométrique (CTMA) de la CSEO convertie (14,4242 µg/L) et de la CMEO convertie (144,242 µg/L), calculée à l’interne. 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t>
  </si>
  <si>
    <r>
      <rPr>
        <sz val="9"/>
        <color theme="1"/>
        <rFont val="Arial"/>
        <family val="2"/>
      </rPr>
      <t>Nd(NO</t>
    </r>
    <r>
      <rPr>
        <vertAlign val="subscript"/>
        <sz val="9"/>
        <color rgb="FF000000"/>
        <rFont val="Arial"/>
        <family val="2"/>
      </rPr>
      <t>3</t>
    </r>
    <r>
      <rPr>
        <sz val="9"/>
        <color rgb="FF000000"/>
        <rFont val="Arial"/>
        <family val="2"/>
      </rPr>
      <t>)</t>
    </r>
    <r>
      <rPr>
        <vertAlign val="subscript"/>
        <sz val="9"/>
        <color rgb="FF000000"/>
        <rFont val="Arial"/>
        <family val="2"/>
      </rPr>
      <t>3</t>
    </r>
    <r>
      <rPr>
        <sz val="9"/>
        <color rgb="FF000000"/>
        <rFont val="Arial"/>
        <family val="2"/>
      </rPr>
      <t>·7H</t>
    </r>
    <r>
      <rPr>
        <vertAlign val="subscript"/>
        <sz val="9"/>
        <color rgb="FF000000"/>
        <rFont val="Arial"/>
        <family val="2"/>
      </rPr>
      <t>2</t>
    </r>
    <r>
      <rPr>
        <sz val="9"/>
        <color rgb="FF000000"/>
        <rFont val="Arial"/>
        <family val="2"/>
      </rPr>
      <t>O</t>
    </r>
  </si>
  <si>
    <t>[10 740, 13 920]</t>
  </si>
  <si>
    <t>6,57*</t>
  </si>
  <si>
    <t>[4 660, 6 180]</t>
  </si>
  <si>
    <t>7,32*</t>
  </si>
  <si>
    <t>[5 920, 9 750]</t>
  </si>
  <si>
    <t>6,98*</t>
  </si>
  <si>
    <t>[8 600, 12 740]</t>
  </si>
  <si>
    <t>6,91*</t>
  </si>
  <si>
    <t xml:space="preserve">Moyenne pondérée dans le temps (MPT) de la concentration nominale à t = 0 h et de la concentration modélisée à t = 48 h (voir section 3.4). La fourchette du pH fournie couvre les valeurs mesurées dans les essais de toxicité, tableau S7. Protocoles standards suivis de très près, fourniture d’une grande quantité d’information sur les normes, procédures, limites et variations des essais. Mise en évidence des paramètres les plus fiables pour l’évaluation des dangers. </t>
  </si>
  <si>
    <t>Wang et coll. 2011</t>
  </si>
  <si>
    <t>Wang, Y., Jin, H., Deng, S., Chen, Y. et Yu, Y. 2011. Effects of neodymium on growth and physiological characteristics of Microcystis aeruginosa. Journal of Rare Earths 29(4): 388–395. doi:10.1016/S1002-0721(10) 60466- 8. (Disponible en anglais seulement)</t>
  </si>
  <si>
    <t>Effet confondant du phosphate dans le milieu de croissance, seules les concentrations nominales ont été déclarées au cours d’une période d’exposition de 17 j, croissance incertaine des témoins, peu de renseignements sur les paramètres de qualité de l’eau.</t>
  </si>
  <si>
    <t>CSEO après 48 h (longueur du corps)</t>
  </si>
  <si>
    <t>Bonnes conception et exécution de l’expérience, toutefois de nombreux paramètres de qualité de l’eau n’ont pas été déclarés et des concentrations nominales ont été utilisées. La densité de chargement était élevée pour C. elegans, mais le taux de mortalité des témoins indique qu’elle n’a pas eu d’incidence négative sur leur rendement. Seules les CL50 sont acceptables pour une durée aiguë. Le paramètre déclaré par les auteurs est multiplié par le rapport des masses moléculaires de Nd/NdCl3 (144,242/250,59 = 0,5756095614) afin de convertir la toxicité du composé (NdCl3) en toxicité de l’élément (Nd).</t>
  </si>
  <si>
    <t>CMEO après 48 h (longueur du corps)</t>
  </si>
  <si>
    <t>CMEO après 96 h (mortalité)</t>
  </si>
  <si>
    <t>&lt; 5756</t>
  </si>
  <si>
    <t xml:space="preserve">Bonnes conception et exécution de l’expérience, toutefois de nombreux paramètres de qualité de l’eau n’ont pas été déclarés et des concentrations nominales ont été utilisées. La densité de chargement était élevée pour C. elegans, mais le taux de mortalité des témoins indique qu’elle n’a pas eu d’incidence négative sur leur rendement. Le paramètre déclaré par les auteurs est multiplié par le rapport des masses moléculaires de Nd/NdCl3 (144,242/250,59 = 0,5756095614) afin de convertir la toxicité du composé (NdCl3) en toxicité de l’élément (Nd). Le paramètre (CMEO) représente un effet de mortalité sans limite d’environ 55 %, ce qui le rend inacceptable. </t>
  </si>
  <si>
    <t>Concentration effective (µg Y/L)</t>
  </si>
  <si>
    <r>
      <rPr>
        <sz val="9"/>
        <color theme="0"/>
        <rFont val="Arial"/>
        <family val="2"/>
      </rPr>
      <t>Taille du filtre (µM)</t>
    </r>
  </si>
  <si>
    <r>
      <rPr>
        <sz val="9"/>
        <color theme="1"/>
        <rFont val="Arial"/>
        <family val="2"/>
      </rPr>
      <t>YCl</t>
    </r>
    <r>
      <rPr>
        <vertAlign val="subscript"/>
        <sz val="9"/>
        <color rgb="FF000000"/>
        <rFont val="Arial"/>
        <family val="2"/>
      </rPr>
      <t>3</t>
    </r>
    <r>
      <rPr>
        <sz val="9"/>
        <color rgb="FF000000"/>
        <rFont val="Arial"/>
        <family val="2"/>
      </rPr>
      <t>·6H</t>
    </r>
    <r>
      <rPr>
        <vertAlign val="subscript"/>
        <sz val="9"/>
        <color rgb="FF000000"/>
        <rFont val="Arial"/>
        <family val="2"/>
      </rPr>
      <t>2</t>
    </r>
    <r>
      <rPr>
        <sz val="9"/>
        <color rgb="FF000000"/>
        <rFont val="Arial"/>
        <family val="2"/>
      </rPr>
      <t>O</t>
    </r>
  </si>
  <si>
    <t>[180, 280]</t>
  </si>
  <si>
    <r>
      <rPr>
        <sz val="9"/>
        <color theme="1"/>
        <rFont val="Arial"/>
        <family val="2"/>
      </rPr>
      <t>YCl</t>
    </r>
    <r>
      <rPr>
        <vertAlign val="subscript"/>
        <sz val="9"/>
        <color rgb="FF000000"/>
        <rFont val="Arial"/>
        <family val="2"/>
      </rPr>
      <t>3</t>
    </r>
  </si>
  <si>
    <t xml:space="preserve">Le paramètre est fondé sur la concentration nominale, mais les auteurs indiquent que les concentrations se situaient entre 70 et 104 % de la valeur nominale. Méthode d’essai de toxicité standard d’EC suivie. </t>
  </si>
  <si>
    <t>50–250</t>
  </si>
  <si>
    <t>7,0–8,0</t>
  </si>
  <si>
    <t>Méthode standard suivie, réponse appropriée des témoins, relation dose-réponse claire établie, 5 concentrations analysées plus témoins, répétitions adéquates, concentrations mesurées au début et à la fin de l’essai. Non précisé si les concentrations sont totales ou dissoutes; on présume totales.</t>
  </si>
  <si>
    <r>
      <rPr>
        <sz val="9"/>
        <color theme="1"/>
        <rFont val="Arial"/>
        <family val="2"/>
      </rPr>
      <t>Y</t>
    </r>
    <r>
      <rPr>
        <vertAlign val="subscript"/>
        <sz val="9"/>
        <color rgb="FF000000"/>
        <rFont val="Arial"/>
        <family val="2"/>
      </rPr>
      <t>2</t>
    </r>
    <r>
      <rPr>
        <sz val="9"/>
        <color rgb="FF000000"/>
        <rFont val="Arial"/>
        <family val="2"/>
      </rPr>
      <t>O</t>
    </r>
    <r>
      <rPr>
        <vertAlign val="subscript"/>
        <sz val="9"/>
        <color rgb="FF000000"/>
        <rFont val="Arial"/>
        <family val="2"/>
      </rPr>
      <t>3</t>
    </r>
  </si>
  <si>
    <t>[113 906,2, 116 684,4]</t>
  </si>
  <si>
    <t>Y</t>
  </si>
  <si>
    <t>20 +/- 1</t>
  </si>
  <si>
    <t>6,8 +/- 0,1</t>
  </si>
  <si>
    <t>Shah 2022</t>
  </si>
  <si>
    <t>Shah, R. 2022. Toxicity of the Technology Critical Elements Germanium and Yttrium to Daphnia magna and Hyalella azteca and the Influence of Toxicity Modifying Factors. Master of Science (MSc), Wilfrid Laurier University, Waterloo (Ont.). Disponible à l’adresse https://scholars.wlu.ca/etd/2522. (Disponible en anglais seulement)</t>
  </si>
  <si>
    <t xml:space="preserve">Protocoles standards suivis, bonne configuration de l’expérience, concentrations dissoutes mesurées au début et à la fin de l’essai, paramètres de qualité de l’eau préservés. </t>
  </si>
  <si>
    <r>
      <rPr>
        <sz val="9"/>
        <color theme="1"/>
        <rFont val="Arial"/>
        <family val="2"/>
      </rPr>
      <t>YCO</t>
    </r>
    <r>
      <rPr>
        <vertAlign val="subscript"/>
        <sz val="9"/>
        <color rgb="FF000000"/>
        <rFont val="Arial"/>
        <family val="2"/>
      </rPr>
      <t>3</t>
    </r>
  </si>
  <si>
    <t>CTMA après 28 j (poids humide)</t>
  </si>
  <si>
    <t>Cardon et coll. 2019</t>
  </si>
  <si>
    <t>Cardon, P.-Y., Triffault-Bouchet, G., Caron, A., Rosabal, M., Fortin, C. et Amyot, M. 2019. Toxicity and Subcellular Fractionation of Yttrium in Three Freshwater Organisms: Daphnia magna, Chironomus riparius, and Oncorhynchus mykiss. ACS Omega 4(9): 13747–13755. American Chemical Society. doi:10.1021/acsomega.9b01238. (Disponible en anglais seulement)</t>
  </si>
  <si>
    <t xml:space="preserve">Moyenne géométrique (CTMA) de la CSEO (36 µg/L) et de la CMEO (79 µg/L) déclarées par les auteurs, calculée à l’interne. Méthode standard suivie, concentrations dissoutes mesurées, survie des témoins de 100 %. Pseudorépétition. Données sur le poids humide présentées sous forme graphique dans les renseignements complémentaires. </t>
  </si>
  <si>
    <t>CI10 pour les larves après 7 j (biomasse) </t>
  </si>
  <si>
    <t>[N. C., 15]</t>
  </si>
  <si>
    <t xml:space="preserve">Paramètre le plus sensible. Fiable, paramètre calculé d’après la concentration dissoute au début du renouvellement de la solution d’essai (jour 0). Les sous-échantillons à la fin de l’essai de 7 jours affichaient de 54 à 58 % des concentrations initiales.
Protocole standard suivi, réponse acceptable des témoins, déclaration des conditions et résultats pertinents de l’essai. </t>
  </si>
  <si>
    <t>[N. C., 398,7]</t>
  </si>
  <si>
    <t>Dans les résultats de CETIS (rapport, p. 127 en annexe). Protocole standard suivi, concentrations dissoutes mesurées, réponse acceptable des témoins, déclaration des conditions et résultats pertinents de l’essai.</t>
  </si>
  <si>
    <t>[510, 1550]</t>
  </si>
  <si>
    <t>6,5–8,7</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</si>
  <si>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157 du rapport).</t>
  </si>
  <si>
    <t xml:space="preserve">CI10 après 10 j (poids sec) </t>
  </si>
  <si>
    <t>[N. C., 1000]</t>
  </si>
  <si>
    <t>6,0–6,8</t>
  </si>
  <si>
    <t>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Paramètre déclaré dans les résultats de CETIS en annexe (p. 86 du rapport).</t>
  </si>
  <si>
    <t>CI10 après 7 j</t>
  </si>
  <si>
    <t>70–80</t>
  </si>
  <si>
    <t>6,5–8,5</t>
  </si>
  <si>
    <t>Okamoto et coll. 2021</t>
  </si>
  <si>
    <t>Okamoto, A., Masunaga, S. et Tatarazako, N. 2021. Chronic toxicity of 50 metals to  Ceriodaphnia dubia . J of Applied Toxicology 41(3): 375–386. doi:10.1002/jat.4049. (Disponible en anglais seulement)</t>
  </si>
  <si>
    <t xml:space="preserve">Protocoles standards suivis, mortalité des témoins non déclarée mais présumée valide compte tenu du respect de protocoles standards, exposition avec renouvellement, concentrations mesurées au début et à la fin de l’exposition et paramètres fondés sur la moyenne géométrique des concentrations mesurées, bonnes conception et exécution de l’expérience, déclaration adéquate des paramètres de qualité de l’eau. </t>
  </si>
  <si>
    <t>[64,41, 116,9]</t>
  </si>
  <si>
    <t xml:space="preserve">Paramètre le plus sensible. Fiable, paramètre calculé d’après la concentration dissoute au début du renouvellement de la solution d’essai (jour 0). Les sous-échantillons à mi-parcours (jour 14) de l’essai de 28 jours affichaient de 60 à 62 % des concentrations initiales. Méthode standard suivie, réponse acceptable des témoins, déclaration des conditions et résultats pertinents de l’essai. </t>
  </si>
  <si>
    <t>[97,467, 339,04]</t>
  </si>
  <si>
    <t>5,6–7,0</t>
  </si>
  <si>
    <t>Paramètre tiré des données en annexe (résultats de CETIS, p. 180 du rapport). 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t>
  </si>
  <si>
    <t>CE10 après 21 j (croissance)</t>
  </si>
  <si>
    <t>Moyenne géométrique des concentrations dissoutes à t = 0 h et t = 48 h, calculée à l’interne. Méthode standard suivie, répétition adéquate, nombre suffisant de concentrations analysées, mortalité acceptable des témoins, déclaration de tous les renseignements pertinents sur l’essai, statistiques appropriées, concentrations mesurées à de nombreux moments.</t>
  </si>
  <si>
    <t>[1,774, 4,53]</t>
  </si>
  <si>
    <t>Paramètre tiré des données en annexe (résultats de CETIS, p. 118 du rapport).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Méthode standard modifiée suivie, critères de validité des témoins satisfaits.</t>
  </si>
  <si>
    <t>[2,568, 9,316]</t>
  </si>
  <si>
    <t>Paramètre tiré des données en annexe (résultats de CETIS, p. 77 du rapport).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Méthode standard modifiée suivie, critères de validité des témoins satisfaits.</t>
  </si>
  <si>
    <t>[20, 40]</t>
  </si>
  <si>
    <r>
      <rPr>
        <sz val="9"/>
        <color rgb="FF000000"/>
        <rFont val="Arial"/>
        <family val="2"/>
      </rPr>
      <t>YCO</t>
    </r>
    <r>
      <rPr>
        <vertAlign val="subscript"/>
        <sz val="9"/>
        <color rgb="FF000000"/>
        <rFont val="Arial"/>
        <family val="2"/>
      </rPr>
      <t>5</t>
    </r>
  </si>
  <si>
    <t>CMEO après 7 j (croissance)</t>
  </si>
  <si>
    <t>Essais effectués avec une dureté de 130 mg/L, taux de survie approprié des témoins, aucun déclin des concentrations d’Y et répétition adéquate.</t>
  </si>
  <si>
    <t>CSEO après 28 j (poids humide)</t>
  </si>
  <si>
    <t xml:space="preserve">Méthode standard suivie, concentrations dissoutes mesurées, survie des témoins de 100 %. Pseudorépétition. Données sur le poids humide présentées sous forme graphique dans les renseignements complémentaires. </t>
  </si>
  <si>
    <t>CMEO après 28 j (poids humide)</t>
  </si>
  <si>
    <t>CSEO après 28 j (mortalité)</t>
  </si>
  <si>
    <t xml:space="preserve">Aucune mortalité à cette concentration, 100 % de mortalité à la concentration suivante (aucun effet partiel), pseudorépétition. Concentrations dissoutes mesurées, survie des témoins de 100 %, méthodes standards suivies.   Comme tous les organismes sont morts à la prochaine concentration analysée, la CTMA pour la survie ne peut être calculée. </t>
  </si>
  <si>
    <r>
      <rPr>
        <sz val="9"/>
        <color rgb="FF000000"/>
        <rFont val="Arial"/>
        <family val="2"/>
      </rPr>
      <t>YCO</t>
    </r>
    <r>
      <rPr>
        <vertAlign val="subscript"/>
        <sz val="9"/>
        <color rgb="FF000000"/>
        <rFont val="Arial"/>
        <family val="2"/>
      </rPr>
      <t>3</t>
    </r>
  </si>
  <si>
    <t>CSEO après 7 j (croissance)</t>
  </si>
  <si>
    <t>Relation dose-réponse discutable et forte mortalité des témoins (voir les renseignements complémentaires, figure S3).</t>
  </si>
  <si>
    <r>
      <rPr>
        <sz val="9"/>
        <color rgb="FF000000"/>
        <rFont val="Arial"/>
        <family val="2"/>
      </rPr>
      <t>YCO</t>
    </r>
    <r>
      <rPr>
        <vertAlign val="subscript"/>
        <sz val="9"/>
        <color rgb="FF000000"/>
        <rFont val="Arial"/>
        <family val="2"/>
      </rPr>
      <t>4</t>
    </r>
  </si>
  <si>
    <t>CMEO après 28 j (mortalité)</t>
  </si>
  <si>
    <t xml:space="preserve">Pas approprié pour l’élaboration des recommandations étant donné que tous les organismes sont morts à cette concentration. </t>
  </si>
  <si>
    <t>[11,5, 58,2]</t>
  </si>
  <si>
    <t>[11,8, 32,5]</t>
  </si>
  <si>
    <t>[12,4, 69,9]</t>
  </si>
  <si>
    <t>[13,9, 76,7]</t>
  </si>
  <si>
    <t>[16,4, 44,6]</t>
  </si>
  <si>
    <t>[16,5, 44,94]</t>
  </si>
  <si>
    <t>[18,34, 109,77]</t>
  </si>
  <si>
    <t>Méthode standard suivie, répétition adéquate, nombre suffisant de concentrations analysées, mortalité acceptable des témoins, déclaration de tous les renseignements pertinents sur l’essai, statistiques appropriées, concentrations mesurées à de nombreux moments.</t>
  </si>
  <si>
    <t>[21,86, 107,1]</t>
  </si>
  <si>
    <t>[24,37, 122,82]</t>
  </si>
  <si>
    <t>[26,4, 83,4]</t>
  </si>
  <si>
    <t>[26,9, 71,1]</t>
  </si>
  <si>
    <t>[30,3, 84,2]</t>
  </si>
  <si>
    <t>[33,9, 93,8]</t>
  </si>
  <si>
    <t>CE20 après 21 j (croissance)</t>
  </si>
  <si>
    <t>[35,07, 634,87]</t>
  </si>
  <si>
    <t>[35,4, 92,8]</t>
  </si>
  <si>
    <t>[36,3, 96,1]</t>
  </si>
  <si>
    <t>[40,74, 519,89]</t>
  </si>
  <si>
    <t>[45,73, 586,76]</t>
  </si>
  <si>
    <t>[6,18, 12,37]</t>
  </si>
  <si>
    <t>[602, 802]</t>
  </si>
  <si>
    <t>[9,57, 28,53]</t>
  </si>
  <si>
    <t>Moyenne géométrique des concentrations totales à t = 0 h et t = 48 h, calculée à l’interne. Méthode standard suivie, répétition adéquate, nombre suffisant de concentrations analysées, mortalité acceptable des témoins, déclaration de tous les renseignements pertinents sur l’essai, statistiques appropriées, concentrations mesurées à de nombreux moments.</t>
  </si>
  <si>
    <t>[170, 290]</t>
  </si>
  <si>
    <t>[20300, 39500]</t>
  </si>
  <si>
    <t>[2470, 4200]</t>
  </si>
  <si>
    <t>[4160, 4620]</t>
  </si>
  <si>
    <t>[46600, 57300]</t>
  </si>
  <si>
    <t>[5320, 7030]</t>
  </si>
  <si>
    <t>[95100, 202000]</t>
  </si>
  <si>
    <t>1–10</t>
  </si>
  <si>
    <t>1000–10000</t>
  </si>
  <si>
    <t>[13,3, 16,6]</t>
  </si>
  <si>
    <t>[14,4, 18,4]</t>
  </si>
  <si>
    <t>[156,5, 219,8]</t>
  </si>
  <si>
    <t>Fiable, paramètre calculé d’après la concentration dissoute au début du renouvellement de la solution d’essai (jour 0). Les sous-échantillons à mi-parcours (jour 14) de l’essai de 28 jours affichaient de 60 à 62 % des concentrations initiales. Méthode standard suivie, réponse appropriée des témoins, déclaration des conditions et résultats pertinents de l’essai.</t>
  </si>
  <si>
    <t>[16,5, 19,4]</t>
  </si>
  <si>
    <t>[179, 239,8]</t>
  </si>
  <si>
    <t>[190,1, 246,2]</t>
  </si>
  <si>
    <t>&gt; 250</t>
  </si>
  <si>
    <t>[1520, 1932]</t>
  </si>
  <si>
    <t>[247,8, 325,9]</t>
  </si>
  <si>
    <t>Même essai que pour le paramètre concernant la croissance. La valeur de CI10 la plus sensible est privilégiée. Méthode standard suivie, résultats acceptables des témoins, concentrations dissoutes mesurées, déclaration des conditions et résultats pertinents de l’essai.</t>
  </si>
  <si>
    <t>[330,1, 469,6]</t>
  </si>
  <si>
    <t xml:space="preserve">CL50 après 35 j </t>
  </si>
  <si>
    <t>[360,6, 378,9]</t>
  </si>
  <si>
    <t>Méthode standard suivie, résultats acceptables des témoins, déclaration des conditions et résultats pertinents de l’essai.</t>
  </si>
  <si>
    <t>[2,615, 33,55]</t>
  </si>
  <si>
    <t>[27,46, 37,41]</t>
  </si>
  <si>
    <t>[324,6, 416,8]</t>
  </si>
  <si>
    <t>[39,1, 45]</t>
  </si>
  <si>
    <t>CI10 privilégiée par rapport à CI50.</t>
  </si>
  <si>
    <t>[67, 143,5]</t>
  </si>
  <si>
    <t>[85,71, 328,5]</t>
  </si>
  <si>
    <t>Valeur sans limite inférieure, ne doit pas être utilisée.</t>
  </si>
  <si>
    <t>[1330, N. C.]</t>
  </si>
  <si>
    <t>6,6–7,8</t>
  </si>
  <si>
    <t>La mortalité des témoins a dépassé les critères de validité.</t>
  </si>
  <si>
    <t>[1400, 1540]</t>
  </si>
  <si>
    <t xml:space="preserve">Méthode standard adaptée suivie, concentrations dissoutes mesurées, qualité adéquate des témoins, déclaration des renseignements pertinents sur les conditions et les résultats de l’essai, concentrations ayant diminué considérablement entre les renouvellements – paramètres fondés sur les concentrations initiales mesurées et pourraient sous-estimer la toxicité (toutefois, l’essai a été renouvelé quotidiennement). </t>
  </si>
  <si>
    <t xml:space="preserve">CI50 après 10 j (poids sec) </t>
  </si>
  <si>
    <t>[1440, 4540]</t>
  </si>
  <si>
    <t>[290, 770]</t>
  </si>
  <si>
    <t>La mortalité des témoins a dépassé les critères de validité; le taux de creusement est une observation effectuée à la fin de l’essai seulement plutôt qu’une méthodologie normalisée, relation dose-réponse discutable.</t>
  </si>
  <si>
    <t>[3,5, N. C.]</t>
  </si>
  <si>
    <t>CE10 après 28 j (taux de creusement)</t>
  </si>
  <si>
    <t>[300, 680]</t>
  </si>
  <si>
    <t>La mortalité des témoins a dépassé les critères de validité. Paramètre déclaré dans les résultats de CETIS en annexe (p. 261 du rapport). Le taux de creusement est une observation effectuée à la fin de l’essai seulement plutôt qu’une méthodologie normalisée.</t>
  </si>
  <si>
    <t>[310, 940]</t>
  </si>
  <si>
    <t>CI15 après 10 j (poids sec)</t>
  </si>
  <si>
    <t>[540, 1160]</t>
  </si>
  <si>
    <t>[820, 1560]</t>
  </si>
  <si>
    <t>[850, 1300]</t>
  </si>
  <si>
    <t>La mortalité des témoins a dépassé les critères de validité. Paramètre déclaré dans les résultats de CETIS en annexe (p. 254 du rapport).</t>
  </si>
  <si>
    <t>1.2999999999999999E-2</t>
  </si>
  <si>
    <t>[9,6E05, 0,072]</t>
  </si>
  <si>
    <t>La mortalité des témoins a dépassé les critères de validité. Paramètre déclaré dans les résultats de CETIS en annexe (p. 265 du rapport).</t>
  </si>
  <si>
    <t>&gt; 1,0</t>
  </si>
  <si>
    <t>&gt; 1,00</t>
  </si>
  <si>
    <t>&gt; 24,1</t>
  </si>
  <si>
    <t>&gt; 24100</t>
  </si>
  <si>
    <t>[N. C., 1760]</t>
  </si>
  <si>
    <t>La mortalité des témoins a dépassé les critères de validité. Paramètre déclaré dans les résultats de CETIS en annexe (p. 269 du rapport).</t>
  </si>
  <si>
    <t>[1,882, 4,599]</t>
  </si>
  <si>
    <t>[170,47, 444,89]</t>
  </si>
  <si>
    <t>Paramètre tiré des données en annexe (résultats de CETIS, p. 176 du rapport). Pas le paramètre le plus sensible.</t>
  </si>
  <si>
    <t>[251,98, 527,99]</t>
  </si>
  <si>
    <t>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t>
  </si>
  <si>
    <t>[352,26, 643,26]</t>
  </si>
  <si>
    <t>[4,562, 10,21]</t>
  </si>
  <si>
    <t>Okamoto et coll. 2015</t>
  </si>
  <si>
    <t>Okamoto, A., Yamamuro, M. et Tatarazako, N. 2015. Acute toxicity of 50 metals to Daphnia magna. J of Applied Toxicology 35(7): 824–830. doi:10.1002/jat.3078. (Disponible en anglais seulement)</t>
  </si>
  <si>
    <t>Protocoles standards suivis, concentrations mesurées et paramètres fondés sur celles-ci, toutefois les auteurs n’ont pas indiqué les moments où les concentrations ont été mesurées ni les concentrations elles-mêmes. Aucune relation dose-réponse et peu de détails expérimentaux fournis.</t>
  </si>
  <si>
    <t>CI20 après 7 j</t>
  </si>
  <si>
    <t>CSEO après 7 j (inhibition)</t>
  </si>
  <si>
    <t>CI50 après 7 j</t>
  </si>
  <si>
    <r>
      <rPr>
        <sz val="9"/>
        <color theme="1"/>
        <rFont val="Arial"/>
        <family val="2"/>
      </rPr>
      <t>YCl</t>
    </r>
    <r>
      <rPr>
        <vertAlign val="subscript"/>
        <sz val="9"/>
        <color rgb="FF000000"/>
        <rFont val="Arial"/>
        <family val="2"/>
      </rPr>
      <t>3</t>
    </r>
    <r>
      <rPr>
        <sz val="9"/>
        <color rgb="FF000000"/>
        <rFont val="Arial"/>
        <family val="2"/>
      </rPr>
      <t>·7H</t>
    </r>
    <r>
      <rPr>
        <vertAlign val="subscript"/>
        <sz val="9"/>
        <color rgb="FF000000"/>
        <rFont val="Arial"/>
        <family val="2"/>
      </rPr>
      <t>2</t>
    </r>
    <r>
      <rPr>
        <sz val="9"/>
        <color rgb="FF000000"/>
        <rFont val="Arial"/>
        <family val="2"/>
      </rPr>
      <t>O</t>
    </r>
  </si>
  <si>
    <t>Nominale (mais vérifiée par des mesures)</t>
  </si>
  <si>
    <t>[226, 1052]</t>
  </si>
  <si>
    <t>250 +/- 25</t>
  </si>
  <si>
    <t>Salvatore et coll. 2024</t>
  </si>
  <si>
    <t>Salvatore, M.M., Pappalardo, C., Suarez, E.G.P., Salvatore, F., Andolfi, A., Gesuele, R., Galdiero, E., Libralato, G., Guida, M. et Siciliano, A. 2024. Ecotoxicological and metabolomic investigation of chronic exposure of Daphnia magna (Straus, 1820) to yttrium environmental concentrations. Aquatic Toxicology 276: 107117. doi:10.1016/j.aquatox.2024.107117. (Disponible en anglais seulement)</t>
  </si>
  <si>
    <t xml:space="preserve">Protocoles standards suivis de près, bonnes conception et exécution de l’expérience, paramètres de qualité de l’eau mesurés et déclarés, les concentrations de la substance mesurées au début et à la fin de l’essai correspondent aux valeurs nominales, mais les paramètres sont fondés sur les valeurs nominales, exposition semi-statique mais fréquence inconnue des renouvellements d’eau, mortalité des témoins non déclarée mais présumée valide compte tenu du respect de protocoles standards. </t>
  </si>
  <si>
    <t>CE20 après 21 j (reproduction)</t>
  </si>
  <si>
    <t>Dissoute (à 48 h)</t>
  </si>
  <si>
    <t>[0,1, 1,52]</t>
  </si>
  <si>
    <t>Statique avec renouvellement</t>
  </si>
  <si>
    <t>Protocoles standards suivis, bonne configuration de l’expérience et paramètres de qualité de l’eau préservés. Ce paramètre (ainsi que plusieurs autres) suit une relation dose-réponse incertaine, ce qui le rend inacceptable pour l’élaboration de recommandations. Exposition dans un milieu non modifié, sans MON.</t>
  </si>
  <si>
    <t>[0,57, 15,8]</t>
  </si>
  <si>
    <t>Protocoles standards suivis, bonne configuration de l’expérience et paramètres de qualité de l’eau préservés. Ce paramètre (ainsi que plusieurs autres) suit une relation dose-réponse incertaine, ce qui le rend inacceptable pour l’élaboration de recommandations. Le type de MOD est le marais Luther (10 mg COD/L; MON).</t>
  </si>
  <si>
    <t>CE20 après 21 j (poids humide)</t>
  </si>
  <si>
    <t>[3,11, 35,4]</t>
  </si>
  <si>
    <t>Protocoles standards suivis, bonne configuration de l’expérience et paramètres de qualité de l’eau préservés, mais ce paramètre (ainsi que plusieurs autres) suit une relation dose-réponse incertaine où une importante précipitation a été observée et les concentrations dissoutes étaient faibles, ce qui le rend inacceptable pour l’élaboration de recommandations. Le type de MOD est la rivière Cameron (10 mg COD/L; MON).</t>
  </si>
  <si>
    <t>[11,5583, 104,0247]</t>
  </si>
  <si>
    <t>[248,9480, 889,1]</t>
  </si>
  <si>
    <t>Moyenne géométrique (CTMA) de la CSEO convertie (8,8905 µg/L) et de la CMEO convertie (88,905 µg/L), calculée à l’interne. 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t>
  </si>
  <si>
    <t>CMEO après 72 h (mortalité)</t>
  </si>
  <si>
    <t>&lt; 0,00001</t>
  </si>
  <si>
    <t>&lt; 889,1</t>
  </si>
  <si>
    <t xml:space="preserve">La conception et les statistiques de l’expérience sont bonnes, les anomalies du développement chez les témoins étaient acceptables dans l’essai biologique sur les embryons, les concentrations nominales ont été vérifiées par des mesures, mais on ne sait pas à quel moment elles ont été mesurées et de nombreux paramètres n’ont pas été déclarés, comme la qualité de l’eau (autre que la température), la densité de chargement, la pureté de la substance chimique, les conditions d’acclimatation et de conservation ainsi que la photopériode/intensité lumineuse. Le paramètre sans limite (CMEO) représente un effet de mortalité de 90 %. </t>
  </si>
  <si>
    <t>Élément</t>
  </si>
  <si>
    <t>Concentration effective (mg/kg en poids sec)</t>
  </si>
  <si>
    <t>Méthode statistique</t>
  </si>
  <si>
    <t>Carbone organique total (% en poids sec)</t>
  </si>
  <si>
    <t xml:space="preserve">Concentration ajustée pour 1 % de C (mg/kg en poids sec) </t>
  </si>
  <si>
    <t>Justification du choix du paramètre</t>
  </si>
  <si>
    <t>Classement</t>
  </si>
  <si>
    <t>Cérium</t>
  </si>
  <si>
    <t>Myriophyllum aquaticum</t>
  </si>
  <si>
    <t>CSEO après 10 j (croissance)</t>
  </si>
  <si>
    <t>&gt;500</t>
  </si>
  <si>
    <t>Anova, Dunnett</t>
  </si>
  <si>
    <t>Dose sans effet</t>
  </si>
  <si>
    <t>Gjata et coll. 2024</t>
  </si>
  <si>
    <t>Gjata, I., van Drimmelen, C.K.E., Tommasi, F., Paciolla, C. et Heise, S. 2024. Impact of Rare Earth Elements in sediments on the growth and photosynthetic efficiency of the benthic plant Myriophyllum aquaticum. J Soils Sediments. doi:10.1007/s11368-024-03867-x. (Disponible en anglais seulement)</t>
  </si>
  <si>
    <t>Acceptable</t>
  </si>
  <si>
    <t>Valeur sans limite. Concentrations nominales (non mesurées); méthode d’essai standard suivie, organisme pertinent pour le Canada, conditions d’essai et renseignements pertinents déclarés.</t>
  </si>
  <si>
    <t>CL50 après 14 j (survie)</t>
  </si>
  <si>
    <t>Spearman-Karber</t>
  </si>
  <si>
    <t>Dose effective médiane</t>
  </si>
  <si>
    <t>RNCan 2019a</t>
  </si>
  <si>
    <t xml:space="preserve">[RNCan] Ressources naturelles Canada. 2019a. Toxicity of rare earth elements in sediment exposure to Hyalella azteca and Chironomus dilutus: Lanthanum, neodymium, yttrium and cerium. [Document inédit]. Rapport final préparé par Nautilus Environmental, Burnaby (C.-B.), pour Ressources naturelles Canada, Ottawa (Ont.). 25 novembre 2019. (Disponible en anglais seulement) </t>
  </si>
  <si>
    <t>Méthode standard suivie, critères de validité de l’essai satisfaits, renseignements pertinents déclarés, concentrations mesurées.</t>
  </si>
  <si>
    <t>CI25 après 14 j (croissance)</t>
  </si>
  <si>
    <t>ICPIN</t>
  </si>
  <si>
    <t>On préfère la CI20 pour représenter de faibles effets dans les recommandations concernant le milieu aquatique.</t>
  </si>
  <si>
    <t>CI10 après 14 j (croissance)</t>
  </si>
  <si>
    <t>CI15 après 14 j (croissance)</t>
  </si>
  <si>
    <t>CI20 après 14 j (croissance)</t>
  </si>
  <si>
    <t>Il s’agit de la CI20 la plus sensible disponible; il a été déterminé que la CI20 est une dose effective appropriée pour représenter de faibles effets selon le CCME (2007) et le document d’orientation sur l’ERE du PASCF.</t>
  </si>
  <si>
    <t>CI50 après 14 j (croissance)</t>
  </si>
  <si>
    <t>&gt;370</t>
  </si>
  <si>
    <t>&gt;435</t>
  </si>
  <si>
    <t>Paramètre sans limite, méthode standard suivie, critères de validité de l’essai satisfaits, renseignements pertinents déclarés, concentrations mesurées.</t>
  </si>
  <si>
    <t>CL50 après 10 j (survie)</t>
  </si>
  <si>
    <t>&gt;857</t>
  </si>
  <si>
    <t>&gt;1008</t>
  </si>
  <si>
    <t>CE/CI10 après 10 j (survie/croissance)</t>
  </si>
  <si>
    <t>CE/CI20 après 10 j (survie/croissance)</t>
  </si>
  <si>
    <t>Il existe une CI20 plus sensible pour une autre espèce.</t>
  </si>
  <si>
    <t>CE/CI15 après 10 j (survie/croissance)</t>
  </si>
  <si>
    <t>CI25 après 10 j (croissance)</t>
  </si>
  <si>
    <t>CI50 après 10 j (croissance)</t>
  </si>
  <si>
    <t>CI20 après 10 j (croissance)</t>
  </si>
  <si>
    <t>Lanthane</t>
  </si>
  <si>
    <t>Concentrations nominales (non mesurées); méthode d’essai standard suivie, organisme pertinent pour le Canada, conditions d’essai et renseignements pertinents déclarés.</t>
  </si>
  <si>
    <t xml:space="preserve">CMEO après 10 j (croissance) </t>
  </si>
  <si>
    <t>Il existe un faible effet et un paramètre fondé sur la régression plus sensibles pour une autre espèce.</t>
  </si>
  <si>
    <t>&gt;503</t>
  </si>
  <si>
    <t>&gt;592</t>
  </si>
  <si>
    <t>Valeur sans limite, méthode standard suivie, critères de validité de l’essai satisfaits, renseignements pertinents déclarés, concentrations mesurées.</t>
  </si>
  <si>
    <t>&gt;844</t>
  </si>
  <si>
    <t>MLG : log-normal (probits)</t>
  </si>
  <si>
    <t>&gt;993</t>
  </si>
  <si>
    <t>CI10 après 10 j (croissance)</t>
  </si>
  <si>
    <t>CI20 après 10 j (survie/croissance)</t>
  </si>
  <si>
    <t>CE10 après 10 j (survie)</t>
  </si>
  <si>
    <t>CE15 après 10 j (survie)</t>
  </si>
  <si>
    <t>871,9 / &gt;844 (notes de l’analyste)</t>
  </si>
  <si>
    <t>CE20 après 10 j (survie)</t>
  </si>
  <si>
    <t>2125 / &gt;844 (notes de l’analyste)</t>
  </si>
  <si>
    <t>CE25 après 10 j (survie)</t>
  </si>
  <si>
    <t>4565 / &gt;844 (notes de l’analyste)</t>
  </si>
  <si>
    <t xml:space="preserve">Concentration ajustée pour 1% de C (mg/kg en poids sec) </t>
  </si>
  <si>
    <t xml:space="preserve">Classement </t>
  </si>
  <si>
    <t xml:space="preserve">Commentaires </t>
  </si>
  <si>
    <t>Néodyme</t>
  </si>
  <si>
    <t>&gt;391</t>
  </si>
  <si>
    <t>&gt;460</t>
  </si>
  <si>
    <t xml:space="preserve">Pas l’effet le plus sensible; la mortalité est &gt;30 % à cette concentration. </t>
  </si>
  <si>
    <t>CE10 après 14 j (survie)</t>
  </si>
  <si>
    <t>CE15 après 14 j (survie)</t>
  </si>
  <si>
    <t>CE25 après 14 j (survie)</t>
  </si>
  <si>
    <t>CE20 après 14 j (survie)</t>
  </si>
  <si>
    <t>CI20 la plus sensible.</t>
  </si>
  <si>
    <t>CI20 après 10 j (survie)</t>
  </si>
  <si>
    <t>Pas l’effet le plus sensible.</t>
  </si>
  <si>
    <t>CI15 après 10 j (survie)</t>
  </si>
  <si>
    <t>CI15 après 10 j (croissance)</t>
  </si>
  <si>
    <t>Yttrium</t>
  </si>
  <si>
    <t>Chironomus riparius</t>
  </si>
  <si>
    <t>&lt;53</t>
  </si>
  <si>
    <t>ANOVA, Tukey</t>
  </si>
  <si>
    <t>Classement des données inacceptable</t>
  </si>
  <si>
    <t>CSEO sans limite. Différence importante par rapport aux témoins à la première concentration analysée.</t>
  </si>
  <si>
    <t>CMEO après 10 j (croissance)</t>
  </si>
  <si>
    <t>Représente la dose sans effet sur la croissance d’après la différence par rapport aux témoins; paramètres fondés sur la régression privilégiés.</t>
  </si>
  <si>
    <t>Calculé sans la valeur aberrante de 89,9 mg/kg. Méthode standard suivie, critères de validité de l’essai satisfaits, renseignements pertinents déclarés, concentrations mesurées.</t>
  </si>
  <si>
    <t>CE/CL50 après 14 j (survie)</t>
  </si>
  <si>
    <t>Calculé avec la valeur aberrante de 89,9 mg/kg. Méthode standard suivie, critères de validité de l’essai satisfaits, renseignements pertinents déclarés, concentrations mesurées.</t>
  </si>
  <si>
    <t>Régression non linéaire</t>
  </si>
  <si>
    <t>RNL – log-logistique à 3P</t>
  </si>
  <si>
    <t>&gt;209</t>
  </si>
  <si>
    <t>&gt;246</t>
  </si>
  <si>
    <t>Il existe une CI20 plus sensible.</t>
  </si>
  <si>
    <t>Paramètre sans limite. Méthode standard suivie, critères de validité de l’essai satisfaits, renseignements pertinents déclarés, concentrations mesurées.</t>
  </si>
  <si>
    <t>&gt;536</t>
  </si>
  <si>
    <t>&gt;631</t>
  </si>
  <si>
    <t>647 / &gt;536 (notes de l’analyste)</t>
  </si>
  <si>
    <t>1754 / &gt;536 (notes de l’analyste)</t>
  </si>
  <si>
    <t>Groupe</t>
  </si>
  <si>
    <t>Espèce résidente</t>
  </si>
  <si>
    <t>Espèce de substitution</t>
  </si>
  <si>
    <t xml:space="preserve">Justification de l’espèce de substitution </t>
  </si>
  <si>
    <r>
      <rPr>
        <sz val="9"/>
        <color theme="1"/>
        <rFont val="Arial"/>
        <family val="2"/>
      </rPr>
      <t>Brachionus calyciflorus</t>
    </r>
    <r>
      <rPr>
        <sz val="9"/>
        <color rgb="FF0078D4"/>
        <rFont val="Times New Roman"/>
        <family val="1"/>
      </rPr>
      <t> </t>
    </r>
  </si>
  <si>
    <t xml:space="preserve">Le groupe taxonomique/la famille/le genre est représenté au Canada par de nombreuses autres espèces, il a une sensibilité équivalente ou supérieure à celle d’espèces d’essai couramment utilisées au Canada, le paramètre et les conditions d’essai sont pertinents pour l’exposition canadienne.   </t>
  </si>
  <si>
    <t>Plante/algue</t>
  </si>
  <si>
    <t>Inconnu</t>
  </si>
  <si>
    <t>Le genre est représenté au Canada, le paramètre et les conditions d’essai sont appropriés pour l’exposition canadienne, l’espèce a été incluse dans les recommandations canadiennes pour la qualité de l’eau publiées précédemment.</t>
  </si>
  <si>
    <t xml:space="preserve">L’espèce ne vit pas au Canada, mais est couramment utilisée dans le cadre d’expériences en laboratoire, elle a une sensibilité équivalente ou supérieure à celle d’espèces d’essai couramment utilisées au Canada, et le paramètre d’essai est approprié pour l’exposition canadienne. </t>
  </si>
  <si>
    <t xml:space="preserve">La famille est représentée au Canada, il s’agit d’organismes d’essai recommandés par le ministère de la Protection de l’environnement de la Chine, ils ont déjà été utilisés dans les RFQE, et les conditions et la sensibilité de l’essai sont conformes à l’exposition et aux espèces canadiennes. </t>
  </si>
  <si>
    <r>
      <rPr>
        <sz val="9"/>
        <color theme="1"/>
        <rFont val="Arial"/>
        <family val="2"/>
      </rPr>
      <t>Heterocypris incongruens</t>
    </r>
    <r>
      <rPr>
        <sz val="9"/>
        <color rgb="FF0078D4"/>
        <rFont val="Times New Roman"/>
        <family val="1"/>
      </rPr>
      <t> </t>
    </r>
  </si>
  <si>
    <t xml:space="preserve">Les hydres sont omniprésentes dans les écosystèmes aquatiques, le genre est représenté au Canada, il a présenté une sensibilité équivalente ou supérieure à celle d’espèces résidentes du Canada, le paramètre et les conditions d’essai sont appropriés pour l’exposition canadienne. </t>
  </si>
  <si>
    <t>Myriophylle aquatique</t>
  </si>
  <si>
    <t>Il s’agit d’une espèce envahissante au Canada. De plus, bien que M. aquaticum ne soit pas indigène au Canada, des espèces du même genre le sont (p. ex. myriophylle de Sibérie – Myriophyllum sibiricum).</t>
  </si>
  <si>
    <r>
      <rPr>
        <sz val="9"/>
        <color theme="1"/>
        <rFont val="Arial"/>
        <family val="2"/>
      </rPr>
      <t>Neocloeon triangulifer</t>
    </r>
    <r>
      <rPr>
        <sz val="9"/>
        <color rgb="FF0078D4"/>
        <rFont val="Times New Roman"/>
        <family val="1"/>
      </rPr>
      <t> </t>
    </r>
  </si>
  <si>
    <r>
      <rPr>
        <sz val="9"/>
        <color theme="1"/>
        <rFont val="Arial"/>
        <family val="2"/>
      </rPr>
      <t>Sphaerium sp.</t>
    </r>
    <r>
      <rPr>
        <sz val="9"/>
        <color rgb="FF0078D4"/>
        <rFont val="Times New Roman"/>
        <family val="1"/>
      </rPr>
      <t> </t>
    </r>
  </si>
  <si>
    <t>Spirodela polyrhiza</t>
  </si>
  <si>
    <t xml:space="preserve">Le genre est représenté au Canada, les conditions d’essai sont pertinentes pour l’exposition canadienne, d’autres espèces du même genre ont été incluses dans les recommandations canadiennes pour la qualité de l’eau publiées précédemment. </t>
  </si>
  <si>
    <t>Cérium – toxicité aiguë</t>
  </si>
  <si>
    <t>distribution</t>
  </si>
  <si>
    <t>CD (proportion)</t>
  </si>
  <si>
    <t>estimation de la CD5</t>
  </si>
  <si>
    <t>erreur-type</t>
  </si>
  <si>
    <t>poids</t>
  </si>
  <si>
    <t>méthode</t>
  </si>
  <si>
    <t>nombre d’échantillons bootstrap</t>
  </si>
  <si>
    <t>pboot</t>
  </si>
  <si>
    <t>moyenne</t>
  </si>
  <si>
    <t>paramétrique</t>
  </si>
  <si>
    <t>gamma</t>
  </si>
  <si>
    <t>lgumbel</t>
  </si>
  <si>
    <t>llogis</t>
  </si>
  <si>
    <t>lnorm</t>
  </si>
  <si>
    <t>weibull</t>
  </si>
  <si>
    <t>test statistique d’Anderson-Darling (ad)</t>
  </si>
  <si>
    <t>test statistique de Kolmogorov-Smirnov (ks)</t>
  </si>
  <si>
    <t>test statistique de Cramer-von Mises (cvm)</t>
  </si>
  <si>
    <t>critère d’information d’Akaike (aic)</t>
  </si>
  <si>
    <t>critère d’information d’Akaike corrigé en fonction de la taille de l’échantillon (aicc)</t>
  </si>
  <si>
    <t>critère d’information bayésien (bic)</t>
  </si>
  <si>
    <t>différence AICc (delta)</t>
  </si>
  <si>
    <t>lnorm_lnorm</t>
  </si>
  <si>
    <t>Inf</t>
  </si>
  <si>
    <t>Cérium – toxicité chronique</t>
  </si>
  <si>
    <t>Lanthane – toxicité aiguë</t>
  </si>
  <si>
    <t>Lanthane – toxicité chronique</t>
  </si>
  <si>
    <t>Néodyme – toxicité chronique</t>
  </si>
  <si>
    <t>Yttrium – toxicité chronique</t>
  </si>
  <si>
    <t>Référence</t>
  </si>
  <si>
    <t>Justification</t>
  </si>
  <si>
    <t>Andrade, M., Soares, A. M. V. M., Solé, M., Pereira, E. et Freitas, R. (2021). Salinity influences on the response of Mytilus galloprovincialis to the rare-earth element lanthanum. Science of The Total Environment, 794, 148512. https://doi.org/10.1016/j.scitotenv.2021.148512</t>
  </si>
  <si>
    <t>Une seule concentration analysée plus témoin, ne convient pas au calcul des paramètres utilisés dans l’élaboration de recommandations.</t>
  </si>
  <si>
    <t>Andrade, M., Soares, A. M. V. M., Solé, M., Pereira, E. et Freitas, R. (2022). Do climate change related factors modify the response of Mytilus galloprovincialis to lanthanum? The case of temperature rise. Chemosphere, 307, 135577. https://doi.org/10.1016/j.chemosphere.2022.135577</t>
  </si>
  <si>
    <t xml:space="preserve">Une seule concentration analysée plus témoin, ne convient pas au calcul des paramètres utilisés dans l’élaboration de recommandations. </t>
  </si>
  <si>
    <t>Andrade, M., Soares, A. M. V. M., Solé, M., Pereira, E. et Freitas, R. (2023). Threats of Pollutants Derived from Electronic Waste to Marine Bivalves: The Case of the Rare‐Earth Element Yttrium. Environmental Toxicology and Chemistry, 42(1), 166–177. https://doi.org/10.1002/etc.5508</t>
  </si>
  <si>
    <t>Les effets ne sont pas directement liés à la pertinence écologique (effets à l’échelle de la population) : les effets évalués comprennent la capacité métabolique et les réserves d’énergie, les enzymes antioxydantes et de biotransformation, les dommages oxydatifs, la neurotoxicité (activité de l’AChE) et l’indice de réponse des biomarqueurs.</t>
  </si>
  <si>
    <t>Bao J, Yongmin C, Shaohong W, Changhal W, Jian L. The effect of several rare earths on Spirulina platensis. Marine Science Bulletin. 2000;19:92-96</t>
  </si>
  <si>
    <t>Texte intégral non disponible.</t>
  </si>
  <si>
    <t>Bogers M (1995a). ‘Scenedesmus subspicatus, fresh water algal growth inhibition test with Lanthanum (La), Report no.: 134358. Testing laboratory: NOTOX B. V.‘s-Hertogenbosch.’ (Owner company: Kemira Pernis B. V. Rotterdam: The Netherlands)</t>
  </si>
  <si>
    <t>Pas accessible au public.</t>
  </si>
  <si>
    <t>Bogers M (1995b). ‘Lanthanum (La): Prolonged toxicity study with carp in a semi-static system, Report no.: 139488. Testing laboratory: NOTOX B. V. ‘s-Hertogenbosch, The Netherlands.’ (Owner company: Kemira Pernis B. V. Rotterdam: The Netherlands)</t>
  </si>
  <si>
    <t>Bowmer CT, Kauffman-Van Bommel JA, Degeling C. Semi-static acute toxicity test with metal-chloride salts and the marine copepod Acartia tonsa. R. N. T. r. I. t. m; 1992. p. 349</t>
  </si>
  <si>
    <t>Bowmer, C.T., Kauffman-Van Bommel, J.A., Degeling, C., 1992. Semi-static acute toxicity test with metal-chloride salts and the marine copepod Acartia tonsa. Report No. TNO report IMW 92/342 t/m 349</t>
  </si>
  <si>
    <t>Bulman RA. Metabolism and toxicity of the lanthanides. In: Sigel A, Sigel H, editors. Metal Ions in Biological Systems. The Lanthanides and their Interrelations with Biosystems. New York: Marcel Dekker; 2003. pp. 39-67</t>
  </si>
  <si>
    <t>Cardon, P.-Y., Roques, O., Caron, A., Rosabal, M., Fortin, C. et Amyot, M. (2020). Role of prey subcellular distribution on the bioaccumulation of yttrium (Y) in the rainbow trout. Environmental Pollution, 258, 113804. https://doi.org/10.1016/j.envpol.2019.113804</t>
  </si>
  <si>
    <t>Étude sur la bioaccumulation.</t>
  </si>
  <si>
    <t>Chen, A., Shi, Q., Ouyang, Y., Chen, Y., Guangdong, M. of I., State, M. A. of L. K., &amp; South, C. (2013). Effect of Lanthanum and Cerium on Growth and Physiological Properties of Chlorella vulgaris. Modern Food Science &amp; Technology, 10, 2401-2404+2334.</t>
  </si>
  <si>
    <t>Nécessite une traduction.</t>
  </si>
  <si>
    <r>
      <rPr>
        <sz val="9"/>
        <color rgb="FF000000"/>
        <rFont val="Arial"/>
        <family val="2"/>
      </rPr>
      <t xml:space="preserve">Chen, C., Chen, J., Zhang, T., Shao, Y., Tan, L., Sun, S., Zhang, C., Zhang, M., Wang, X., Xu, J., Yellow, I. R. F. S., Chinese, S. F. of A., Key, F. M. of D. S. of L., Ministry, A. of, Qingdao, B. and B. F. M. for L. K., College, S. and F. of, Shanghai, U. O., College, S. and F. of, Dalian, U. O., … Chinese, S. F. of A. (2017). Effect of Lanthanum(La3+) on growth and survival rate of Nibea albiflora larvae. </t>
    </r>
    <r>
      <rPr>
        <i/>
        <sz val="9"/>
        <color rgb="FF000000"/>
        <rFont val="Arial"/>
        <family val="2"/>
      </rPr>
      <t>Marine Sciences</t>
    </r>
    <r>
      <rPr>
        <sz val="9"/>
        <color rgb="FF000000"/>
        <rFont val="Arial"/>
        <family val="2"/>
      </rPr>
      <t xml:space="preserve">, </t>
    </r>
    <r>
      <rPr>
        <i/>
        <sz val="9"/>
        <color rgb="FF000000"/>
        <rFont val="Arial"/>
        <family val="2"/>
      </rPr>
      <t>9</t>
    </r>
    <r>
      <rPr>
        <sz val="9"/>
        <color rgb="FF000000"/>
        <rFont val="Arial"/>
        <family val="2"/>
      </rPr>
      <t>, 74–80.</t>
    </r>
  </si>
  <si>
    <t>Cunha, M., Louro, P., Silva, M., Soares, A. M. V. M., Pereira, E. et Freitas, R. (2022). Biochemical alterations caused by lanthanum and gadolinium in Mytilus galloprovincialis after exposure and recovery periods. Environmental Pollution, 307, 119387. https://doi.org/10.1016/j.envpol.2022.119387</t>
  </si>
  <si>
    <t>Une seule concentration analysée.</t>
  </si>
  <si>
    <t>Cunha, M., Nardi, A., Botelho, M. J., Sales, S., Pereira, E., Soares, A. M. V. M., Regoli, F. et Freitas, R. (2024). Can exposure to Gymnodinium catenatum toxic blooms influence the impacts induced by Neodymium in Mytilus galloprovincialis mussels? What doesn’t kill can make them stronger? Journal of Hazardous Materials, 471, 134220. https://doi.org/10.1016/j.jhazmat.2024.134220</t>
  </si>
  <si>
    <t>Une seule concentration de néodyme analysée.</t>
  </si>
  <si>
    <t>Cunha, M., Nardi, A., Henriques, B., Soares, A. M. V. M., Pereira, E., Regoli, F. et Freitas, R. (2024). The role of the macroalgae Ulva lactuca on the cellular effects of neodymium and mercury in the mussel Mytilus galloprovincialis. Chemosphere, 358, 141908. https://doi.org/10.1016/j.chemosphere.2024.141908</t>
  </si>
  <si>
    <t>Une seule concentration de néodyme analysée; l’étude portait sur les effets biochimiques.</t>
  </si>
  <si>
    <t>Pas accessible au public. Nécessite une traduction.</t>
  </si>
  <si>
    <t>ECHA 2008 :
https://chem.echa.europa.eu/100.105.401/dossier-view/46047941-f820-4ecd-b097-bb4752337ee6/SNIF-73aa3eda-70f6-30ab-94b6-b9368116ce77_1dd1e0fd-3968-4d34-8d9a-a3025957e982</t>
  </si>
  <si>
    <t>Très peu de renseignements fournis; le document original n’est pas disponible.</t>
  </si>
  <si>
    <t>ECHA 2010 :  https://chem.echa.europa.eu/100.135.990/dossier-view/4324b386-1c67-4e9d-a792-dd477559d2ab/IUC5-9c524e4d-076a-47d8-bb1b-4b20e4c8639f_81eb5028-90ac-4178-992d-2117ed964eb4?searchText=Cerium(3%20)%20lanthanum(3%20)%20terbium(3%20)%20tri</t>
  </si>
  <si>
    <t>L’étude est réalisée avec une substance à composants multiples, soit le produit de réaction en masse du cérium, du lanthane et du phosphate de terbium. Cet aspect et le fait qu’une seule concentration (100 mg/L) ait été utilisée font en sorte que l’étude ne convient pas à l’élaboration de recommandations.</t>
  </si>
  <si>
    <t>ECHA 2014 : https://echa.europa.eu/registration-dossier/-/registered-dossier/5386/6/2/6/?documentUUID=52af5db5-fcc5-4265-9379-12d1e28bea3c</t>
  </si>
  <si>
    <t xml:space="preserve">L’effet de l’europium sur la toxicité de l’yttrium n’est pas clair, et nous ne pouvons pas exclure le possible effet confondant de la toxicité de l’europium. Étant donné qu’il ne s’agit pas d’une exposition à une seule substance, cette étude est inacceptable pour l’élaboration de recommandations. </t>
  </si>
  <si>
    <t>ECHA 2022 :  https://echa.europa.eu/registration-dossier/-/registered-dossier/14555/6/2/7</t>
  </si>
  <si>
    <t xml:space="preserve">D’après une première inspection de l’entrée de l’ECHA, il semble qu’on n’ait utilisé dans l’essai qu’une seule concentration de La (10 nM), ce qui n’est pas suffisant pour établir une relation dose-réponse et ne convient donc pas à l’élaboration de recommandations. </t>
  </si>
  <si>
    <r>
      <rPr>
        <sz val="9"/>
        <color theme="1"/>
        <rFont val="Arial"/>
        <family val="2"/>
      </rPr>
      <t xml:space="preserve">Effects of rare earth element-lanthanum on physiological characteristics and stress resistance of Cladophora. (2023). </t>
    </r>
    <r>
      <rPr>
        <i/>
        <sz val="9"/>
        <color theme="1"/>
        <rFont val="Arial"/>
        <family val="2"/>
      </rPr>
      <t>Environmental Pollution and Control</t>
    </r>
    <r>
      <rPr>
        <sz val="9"/>
        <color theme="1"/>
        <rFont val="Arial"/>
        <family val="2"/>
      </rPr>
      <t xml:space="preserve">, </t>
    </r>
    <r>
      <rPr>
        <i/>
        <sz val="9"/>
        <color theme="1"/>
        <rFont val="Arial"/>
        <family val="2"/>
      </rPr>
      <t>45</t>
    </r>
    <r>
      <rPr>
        <sz val="9"/>
        <color theme="1"/>
        <rFont val="Arial"/>
        <family val="2"/>
      </rPr>
      <t>(11), 1533-1538,1547.</t>
    </r>
  </si>
  <si>
    <t>Ennevor, B. C. (1994). Mass marking coho salmon, Onchorhynchus kisutch, fry with lanthanum and cerium. Fishery Bulletin, 92, 471–473.</t>
  </si>
  <si>
    <t>Une seule concentration a été analysée en continu ou l’exposition était incohérente tout au long de l’essai (p. ex. exposition un jour sur deux ou tous les trois jours).</t>
  </si>
  <si>
    <t>Figueiredo, C., Grilo, T. F., Oliveira, R., Ferreira, I. J., Gil, F., Lopes, C., Brito, P., Ré, P., Caetano, M., Diniz, M. et Raimundo, J. (2022). Single and combined ecotoxicological effects of ocean warming, acidification and lanthanum exposure on the surf clam (Spisula solida). Chemosphere, 302, 134850. https://doi.org/10.1016/j.chemosphere.2022.134850</t>
  </si>
  <si>
    <t>Une seule concentration de La analysée.</t>
  </si>
  <si>
    <t>Freitas, R., Costa, S., D Cardoso, C. E., Morais, T., Moleiro, P., Matias, A. C., Pereira, A. F., Machado, J., Correia, B., Pinheiro, D., Rodrigues, A., Colónia, J., Soares, A. M. V. M. et Pereira, E. (2020). Toxicological effects of the rare earth element neodymium in Mytilus galloprovincialis. Chemosphere, 244, 125457. https://doi.org/10.1016/j.chemosphere.2019.125457</t>
  </si>
  <si>
    <t xml:space="preserve">L’étude portait sur les modifications biochimiques. L’auteur suggère que les effets à l’échelle cellulaire peuvent avoir des conséquences sur la survie, la croissance et la reproduction des moules (ce qui toucherait la population), mais un lien clair n’a pas été établi. </t>
  </si>
  <si>
    <r>
      <rPr>
        <sz val="9"/>
        <color theme="1"/>
        <rFont val="Arial"/>
        <family val="2"/>
      </rPr>
      <t xml:space="preserve">Ge, X., Chu, Z., Jin, X., Zhao, C., Hu, X. et Zhang, S. (2004). Effects of External Rare-Earth Lanthanum and Cerium on Growth Characteristics of Algae in Fresh Water. </t>
    </r>
    <r>
      <rPr>
        <i/>
        <sz val="9"/>
        <color theme="1"/>
        <rFont val="Arial"/>
        <family val="2"/>
      </rPr>
      <t>RESEARCH OF ENVIRONMENTAL SCIENCES</t>
    </r>
    <r>
      <rPr>
        <sz val="9"/>
        <color theme="1"/>
        <rFont val="Arial"/>
        <family val="2"/>
      </rPr>
      <t xml:space="preserve">, </t>
    </r>
    <r>
      <rPr>
        <i/>
        <sz val="9"/>
        <color theme="1"/>
        <rFont val="Arial"/>
        <family val="2"/>
      </rPr>
      <t>17</t>
    </r>
    <r>
      <rPr>
        <sz val="9"/>
        <color theme="1"/>
        <rFont val="Arial"/>
        <family val="2"/>
      </rPr>
      <t>(z1), 66–69.</t>
    </r>
  </si>
  <si>
    <t>Goecke, F., Vítová, M., Lukavský, J., Nedbalová, L., Řezanka, T. et Zachleder, V. (2017). Effects of rare earth elements on growth rate, lipids, fatty acids and pigments in microalgae. Phycological Research, 65(3), 226–234. https://doi.org/10.1111/pre.12180</t>
  </si>
  <si>
    <r>
      <rPr>
        <sz val="9"/>
        <color theme="1"/>
        <rFont val="Arial"/>
        <family val="2"/>
      </rPr>
      <t xml:space="preserve">Gong, D., Wang, Z., Ji, X., Biotechnology, I., Inner, T. &amp; S. of U. M., Agricultural, C. et Inner, U. A. M. (2015). Effects of Lanthanum on Growth and Physiological Characteristics of Spirulina under Lead Stress. </t>
    </r>
    <r>
      <rPr>
        <i/>
        <sz val="9"/>
        <color theme="1"/>
        <rFont val="Arial"/>
        <family val="2"/>
      </rPr>
      <t>Journal of the Chinese Rare Earth Society</t>
    </r>
    <r>
      <rPr>
        <sz val="9"/>
        <color theme="1"/>
        <rFont val="Arial"/>
        <family val="2"/>
      </rPr>
      <t xml:space="preserve">, </t>
    </r>
    <r>
      <rPr>
        <i/>
        <sz val="9"/>
        <color theme="1"/>
        <rFont val="Arial"/>
        <family val="2"/>
      </rPr>
      <t>4</t>
    </r>
    <r>
      <rPr>
        <sz val="9"/>
        <color theme="1"/>
        <rFont val="Arial"/>
        <family val="2"/>
      </rPr>
      <t>, 487–493.</t>
    </r>
  </si>
  <si>
    <t>Hanana H, Turcotte P, Dubé M, Gagnon C., Gagne F. 2018. Response of the freshwater mussel, Dreissena polymorpha to sub-lethal concentrations of samarium and yttrium after chronic exposure. Ecotoxicology and Environmental Safety. 165: 662-670</t>
  </si>
  <si>
    <t xml:space="preserve">Hanana, H., Gagne, F., Trottier, S., Bouchard, P., Farley, G., Auclair, J. et C. Gagnon. 2022. Assessment of the toxicity of a mixture of five rare earth elements found in aquatic ecosystems in Hydra vulgaris. Ecotoxicology and Environmental Safety. 241: 113793. </t>
  </si>
  <si>
    <t>Hanana, H., Kleinert, C. et Gagné, F. (2021). Toxicity of representative mixture of five rare earth elements in juvenile rainbow trout (Oncorhynchus mykiss) juveniles. Environmental Science and Pollution Research, 28(22), 28263–28274. Scopus. https://doi.org/10.1007/s11356-020-12218-5</t>
  </si>
  <si>
    <t>Étude portant sur la toxicité d’un mélange de terres rares et l’expression des gènes.</t>
  </si>
  <si>
    <t>Hooftman RN, Roza P, Stofberg EM. Semi-static acute toxicity test with metal-chloride salts and the fish species Poecilia reticulata (OECD Guideline no. 203, 96 h). R. N. T. I.-R. t. m; 1992. p. 368</t>
  </si>
  <si>
    <t>Hu QH, Zheng SP, Tang SM, Guan L (2001) Effects of Sm and Y on growth of Chlorella ellipsoidea. Agro-Environ Prot 20:398–404. (En chinois)</t>
  </si>
  <si>
    <r>
      <rPr>
        <sz val="9"/>
        <color theme="1"/>
        <rFont val="Arial"/>
        <family val="2"/>
      </rPr>
      <t xml:space="preserve">Hu, Q., Hu, X., Chen, L. et Tang, S. (2003). Effects of External Rare-Earth on Community and Diversity of Algae in Fresh Water. </t>
    </r>
    <r>
      <rPr>
        <i/>
        <sz val="9"/>
        <color theme="1"/>
        <rFont val="Arial"/>
        <family val="2"/>
      </rPr>
      <t>Agro-Environmental Protection</t>
    </r>
    <r>
      <rPr>
        <sz val="9"/>
        <color theme="1"/>
        <rFont val="Arial"/>
        <family val="2"/>
      </rPr>
      <t xml:space="preserve">, </t>
    </r>
    <r>
      <rPr>
        <i/>
        <sz val="9"/>
        <color theme="1"/>
        <rFont val="Arial"/>
        <family val="2"/>
      </rPr>
      <t>3</t>
    </r>
    <r>
      <rPr>
        <sz val="9"/>
        <color theme="1"/>
        <rFont val="Arial"/>
        <family val="2"/>
      </rPr>
      <t>, 315–317</t>
    </r>
  </si>
  <si>
    <r>
      <rPr>
        <sz val="9"/>
        <color theme="1"/>
        <rFont val="Arial"/>
        <family val="2"/>
      </rPr>
      <t xml:space="preserve">Hu, Q., Hu, X., Chen, L. et Tang, S. (2003). Effects of External Rare-Earth on Community and Diversity of Algae in Fresh Water. </t>
    </r>
    <r>
      <rPr>
        <i/>
        <sz val="9"/>
        <color theme="1"/>
        <rFont val="Arial"/>
        <family val="2"/>
      </rPr>
      <t>Agro-Environmental Protection</t>
    </r>
    <r>
      <rPr>
        <sz val="9"/>
        <color theme="1"/>
        <rFont val="Arial"/>
        <family val="2"/>
      </rPr>
      <t xml:space="preserve">, </t>
    </r>
    <r>
      <rPr>
        <i/>
        <sz val="9"/>
        <color theme="1"/>
        <rFont val="Arial"/>
        <family val="2"/>
      </rPr>
      <t>3</t>
    </r>
    <r>
      <rPr>
        <sz val="9"/>
        <color theme="1"/>
        <rFont val="Arial"/>
        <family val="2"/>
      </rPr>
      <t>, 315–317.</t>
    </r>
  </si>
  <si>
    <r>
      <rPr>
        <sz val="9"/>
        <color theme="1"/>
        <rFont val="Arial"/>
        <family val="2"/>
      </rPr>
      <t xml:space="preserve">Hu, Q., Zheng, S., Tang, S. et Guan, L. (2001). Effects of Sm and Y on Growth of Chlorella Ellipsoidea. </t>
    </r>
    <r>
      <rPr>
        <i/>
        <sz val="9"/>
        <color theme="1"/>
        <rFont val="Arial"/>
        <family val="2"/>
      </rPr>
      <t>Agro-Environmental Protection</t>
    </r>
    <r>
      <rPr>
        <sz val="9"/>
        <color theme="1"/>
        <rFont val="Arial"/>
        <family val="2"/>
      </rPr>
      <t xml:space="preserve">, </t>
    </r>
    <r>
      <rPr>
        <i/>
        <sz val="9"/>
        <color theme="1"/>
        <rFont val="Arial"/>
        <family val="2"/>
      </rPr>
      <t>6</t>
    </r>
    <r>
      <rPr>
        <sz val="9"/>
        <color theme="1"/>
        <rFont val="Arial"/>
        <family val="2"/>
      </rPr>
      <t>, 398-400,404.</t>
    </r>
  </si>
  <si>
    <r>
      <rPr>
        <sz val="9"/>
        <color theme="1"/>
        <rFont val="Arial"/>
        <family val="2"/>
      </rPr>
      <t xml:space="preserve">Hu, Q., Zhu, 1 Yinmei, Ye, 1 Zhaojie et Wang, 2 Shouxiang. (2003). Kinetic Behaviour of Lanthanum in Simulated Aquatic Ecosystem. </t>
    </r>
    <r>
      <rPr>
        <i/>
        <sz val="9"/>
        <color theme="1"/>
        <rFont val="Arial"/>
        <family val="2"/>
      </rPr>
      <t>Journal of Rare Earths</t>
    </r>
    <r>
      <rPr>
        <sz val="9"/>
        <color theme="1"/>
        <rFont val="Arial"/>
        <family val="2"/>
      </rPr>
      <t xml:space="preserve">, </t>
    </r>
    <r>
      <rPr>
        <i/>
        <sz val="9"/>
        <color theme="1"/>
        <rFont val="Arial"/>
        <family val="2"/>
      </rPr>
      <t>S1</t>
    </r>
    <r>
      <rPr>
        <sz val="9"/>
        <color theme="1"/>
        <rFont val="Arial"/>
        <family val="2"/>
      </rPr>
      <t>, 215–218.</t>
    </r>
  </si>
  <si>
    <t>Huang, G. et Wang, D. (2016). Effect of La and Ce on the quality of Crassostrea gigas. 16, 62–67. https://doi.org/10.16429/j.1009-7848.2016.02.010</t>
  </si>
  <si>
    <r>
      <rPr>
        <sz val="9"/>
        <color theme="1"/>
        <rFont val="Arial"/>
        <family val="2"/>
      </rPr>
      <t xml:space="preserve">Jun, X., Xiuzhen, Z. et Xue, W. (2014). Bioaccumulation and Toxicity of Neodymium in the Planarian Dugesia japonica. </t>
    </r>
    <r>
      <rPr>
        <i/>
        <sz val="9"/>
        <color theme="1"/>
        <rFont val="Arial"/>
        <family val="2"/>
      </rPr>
      <t>Agricultural Science &amp; Technology</t>
    </r>
    <r>
      <rPr>
        <sz val="9"/>
        <color theme="1"/>
        <rFont val="Arial"/>
        <family val="2"/>
      </rPr>
      <t xml:space="preserve">, </t>
    </r>
    <r>
      <rPr>
        <i/>
        <sz val="9"/>
        <color theme="1"/>
        <rFont val="Arial"/>
        <family val="2"/>
      </rPr>
      <t>8</t>
    </r>
    <r>
      <rPr>
        <sz val="9"/>
        <color theme="1"/>
        <rFont val="Arial"/>
        <family val="2"/>
      </rPr>
      <t>, 1364–1367.</t>
    </r>
  </si>
  <si>
    <t>Koval, E. et Olkova, A. (2022). Determination of the Sensitivity of Cyanobacteria to Rare Earth Elements La and Ce. Polish Journal of Environmental Studies, 31(1), 985–988. https://doi.org/10.15244/pjoes/139375</t>
  </si>
  <si>
    <t xml:space="preserve">Seules deux concentrations de terres rares analysées et réponse biochimique étudiée. </t>
  </si>
  <si>
    <t>Kurvet, I., Juganson, K., Vija, H., Sihtmäe, M., Blinova, I., Syvertsen-Wiig, G. et Kahru, A. (2017). Toxicity of Nine (Doped) Rare Earth Metal Oxides and Respective Individual Metals to Aquatic Microorganisms Vibrio fischeri and Tetrahymena thermophila. Materials, 10(7), 754. https://doi.org/10.3390/ma10070754</t>
  </si>
  <si>
    <t>Lachaux, N., Otero-Fariña, A., Minguez, L., Sohm, B., Rétif, J., Châtel, A., Poirier, L., Devin, S., Pain-Devin, S., Gross, E. M. et Giamberini, L. (2023). Fate, subcellular distribution and biological effects of rare earth elements in a freshwater bivalve under complex exposure. Science of The Total Environment, 905, 167302. https://doi.org/10.1016/j.scitotenv.2023.167302</t>
  </si>
  <si>
    <t>Une seule concentration de terre rare analysée.</t>
  </si>
  <si>
    <t>Leite, C., Coppola, F., Queirós, V., Russo, T., Polese, G., Pretti, C., Pereira, E. et Freitas, R. (2023). Can temperature influence the impacts induced in Mytilus galloprovincialis by neodymium? Comparison between exposure and recovery periods. Environmental Toxicology and Pharmacology, 97, 104029. https://doi.org/10.1016/j.etap.2022.104029</t>
  </si>
  <si>
    <t>Les auteurs de l’étude ont analysé une concentration de Nd, puis examiné le rétablissement sans Nd (analyse de l’accumulation de Nd et des effets histopathologiques et biochimiques).</t>
  </si>
  <si>
    <t>Leite, C., Russo, T., Cuccaro, A., Pinto, J., Polese, G., Soares, A. Mvm., Pretti, C., Pereira, E. et Freitas, R. (2024). The role of warming in modulating neodymium effects on adults and sperm of Mytilus galloprovincialis. Journal of Environmental Management, 358, 120854. https://doi.org/10.1016/j.jenvman.2024.120854</t>
  </si>
  <si>
    <t>Une seule concentration de Nd analysée, puis examen des modifications biochimiques et histopathologiques.</t>
  </si>
  <si>
    <t>Li J, He E, Romero-Freire A, Cao X, Zhao L, Qiu H. 2020. Coherent toxicity prediction framework for deciphering the joint effects of rare earth metals (La and Ce) under varied levels of calcium and NTA. Chemosphere. 254:126905.</t>
  </si>
  <si>
    <t>Li Z, Cai MG, Huang SY, Shi RG, Lu XX, Qi AX, Wu R. Effects of cerium on cell growth and astaxanthin production of Haematococcus pluvialis. Marine Sciences. 2008;32:37-41</t>
  </si>
  <si>
    <t>Li, X., Wang, C. et Wen, S. (1999). Study on Culture Conditions of Spirulina platensis. Food and Fermentation Industries, 25(4).</t>
  </si>
  <si>
    <t>Li, Z., Zhang, Z., Yu, M., Zhou, Y. et Zhao, Y. (2011). Effects of Lanthanum on Calcium and Magnesium Contents and Cytoplasmic Streaming of Internodal Cells of Chara corallina. Biological Trace Element Research, 143(1), 555–561. https://doi.org/10.1007/s12011-010-8854-3</t>
  </si>
  <si>
    <t>Les auteurs de l’étude n’ont pas examiné les effets pertinents sur l’environnement (les effets examinés comprenaient les teneurs en calcium et en magnésium ainsi que la diffusion cytoplasmique).</t>
  </si>
  <si>
    <t>Lim R (2000) Toxicity of PhoslockTM Treated Canning River Water to Juveniles of the Eastern Rainbow Fish, Melanotaenia duboulayi; Dept. Environmental Sciences, University of Technology, Sydney.</t>
  </si>
  <si>
    <t>Ling, Q. et Hong, F. (2010). Antioxidative role of cerium against the toxicity of lead in the liver of silver crucian carp. Fish Physiology and Biochemistry, 36(3), 367–376. https://doi.org/10.1007/s10695-008-9301-7</t>
  </si>
  <si>
    <t xml:space="preserve">Dans le cadre de l’étude, on a injecté dans des poissons du chlorure de plomb, puis une seule concentration de chlorure de cérium pour observer le rôle antioxydant. </t>
  </si>
  <si>
    <t>Liu A. Effects of La on growth and the chlorophyll contents of Chlorella in heterotrophic culture. Chinese Rare Earths. 1999;20:38-40</t>
  </si>
  <si>
    <t>Liu, D., Yu, H., Gu, Y. et Pang, Q. (2021). Effect of rare earth element lanthanum on lipid deposition and Wnt10b signaling in the liver of male zebrafish. Aquatic Toxicology, 240, 105994. https://doi.org/10.1016/j.aquatox.2021.105994</t>
  </si>
  <si>
    <t xml:space="preserve">L’étude a porté sur l’effet du La sur le dépôt de lipides et la signalisation génique dans le foie; il ne s’agit pas d’un effet pertinent du point de vue écologique pour un organisme entier. </t>
  </si>
  <si>
    <t>Liu, Y.-F., Tang, R.-H., Zhang, Q.-X., Shi, J.-Y., Li, X.-M., Liu, Z.-Q. et Zhao, W. (1986). Stimulation of cell growth of Tetrahymena pyriformis and Chlamydomonas reinhardtii by trace elements. Biological Trace Element Research, 9(2), 89–99. https://doi.org/10.1007/BF02916518</t>
  </si>
  <si>
    <t xml:space="preserve">Aucun paramètre déclaré, déclaration de la fourchette de concentrations de Ce et de La pour la stimulation de la croissance, aucun effet négatif déclaré. </t>
  </si>
  <si>
    <t>Luong, C. T., Audira, G., Kurnia, K. A., Hung, C.-H. et Hsiao, C.-D. (2024). Fish 3D Locomotion app: A user-friendly computer application package for automatic data calculation and endpoint extraction for novel tank behavior in fish. Journal of Fish Biology, n/a(n/a). https://doi.org/10.1111/jfb.15860</t>
  </si>
  <si>
    <t>Une seule concentration analysée, ce qui est insuffisant pour élaborer des recommandations et établir une relation dose-réponse.</t>
  </si>
  <si>
    <t xml:space="preserve">Moreira, A., B. Henriques, C. Leite, G. Libralato, E. Pereira et R. Freitas. 2020. Potential impacts of lanthanum and yttrium through embryotoxicity assays with Crassostrea gigas. Ecological Indicators. 108:105687. </t>
  </si>
  <si>
    <t>National Occupational Health and Safety Commission, Department of the Environment, &amp; Department of Health and Aged Care. (2001). National Industrial Chemicals Notification and Assessment Scheme—Lanthanum Modified Clay (NA/889). https://www.industrialchemicals.gov.au/sites/default/files/NA899%20Public%20Report%20PDF.pdf</t>
  </si>
  <si>
    <t>Essais de toxicité réalisés avec un lixiviat, ce qui n’est pas pertinent pour l’élaboration de recommandations.</t>
  </si>
  <si>
    <t>Olkova, A. S. et Sysolyatina, M. (2022). Behavioral and Lethal Effects of La Salt and a Mixture of Cu and La Salt on Daphnia magna Straus. Journal of Ecological Engineering, 23(6), 245–252. Scopus. https://doi.org/10.12911/22998993/148148</t>
  </si>
  <si>
    <t>Oosterhout F, Lürling M (2013) The effect of phosphorus binding clay (Phoslock) in mitigating cyanobacterial nuisance: a laboratory study on the effects on water quality variables and plankton. Hydrobiologia 710, 265–277. doi:10.1007/s10750-012-1206-x</t>
  </si>
  <si>
    <t>Essai effectué avec du Phoslock.</t>
  </si>
  <si>
    <t>Paola, I. M., Paciolla, C., d’Aquino, L., Morgana, M. et Tommasi, F. (2007). Effect of rare earth elements on growth and antioxidant metabolism in Lemna minor L. Caryologia, 60(1–2), 125–128. https://doi.org/10.1080/00087114.2007.10589559</t>
  </si>
  <si>
    <t xml:space="preserve">Paquet N, Indiketi N, Dalencourt C, Lariviere D, Roberge S, Gruyer N, Triffault-Bouchet G, Fortain C. 2019. Toxicity of tailing leachates from a niobium mine toward three aquatic organisms. Ecotox Environ Safe. 176(2019):355–363. </t>
  </si>
  <si>
    <t xml:space="preserve">Peterson, S. A., Sanville, W. D., Stay, F. S. et Powers, C. F. (1974). Nutrient Inactivation as a Lake Restoration Procedure—Laboratory Investigations (EPA-660/3-74-032; Ecological Research Series). National Environmental Research Center, Office of Research and Development, U.S. Environmental Protection Agency. </t>
  </si>
  <si>
    <t xml:space="preserve">Cette étude utilise deux types de mélanges de lanthane : le « chlorure de terres rares lanthane » et le « carbonate de terres rares lanthane », qui contiennent du La (~60 %), du Ce, du Nd, du Pr et plusieurs autres éléments sous forme d’oxydes. Les effets de mélanges ne sont pas pertinents pour l’élaboration de recommandations. </t>
  </si>
  <si>
    <t>Pinto, J., Costa, M., Leite, C., Borges, C., Coppola, F., Henriques, B., Monteiro, R., Russo, T., Di Cosmo, A., Soares, A. M. V. M., Polese, G., Pereira, E. et Freitas, R. (2019). Ecotoxicological effects of lanthanum in Mytilus galloprovincialis: Biochemical and histopathological impacts. Aquatic Toxicology, 211, 181–192. https://doi.org/10.1016/j.aquatox.2019.03.017</t>
  </si>
  <si>
    <t>Qiu, Y., Hua, D., Liu, J., Wang, J., Hu, B. et Yu, D. (2020). Induction of micronuclei, nuclear anomalies, and dimensional changes in erythrocytes of the rare minnow (Gobiocypris rarus) by lanthanum. Environmental Science and Pollution Research, 27(25), 31243–31249. https://doi.org/10.1007/s11356-020-09396-7</t>
  </si>
  <si>
    <t xml:space="preserve">Cette étude porte sur l’effet de concentrations variables de La sur Gobiocypris rarus. Les paramètres cytotoxiques et génotoxiques ne sont pas pertinents pour l’élaboration de recommandations. De plus, les auteurs n’ont pas observé de changement significatif entre les concentrations d’essai minimale et maximale et n’ont pas calculé de paramètre fondé sur une hypothèse ou une régression. </t>
  </si>
  <si>
    <t>Qu K-M, Yuan Y-X, Xin F-Y. Effects of rare earth on growth of Isochrysis galbana. Oceanologia et Limnologia Sinica. 1998;29:552-557</t>
  </si>
  <si>
    <t>Qu K-M, Yuan Y-X, Xin F-Y. Enhancement of 3 rare earth elements to Isochrysis galbana. Journal of Fishery Sciences of China. 1998;5:42-47</t>
  </si>
  <si>
    <t>Rahal, R. (2018). Toxicité du Lanthane chez l’algue verte Chlorella fusca en présence de matière organique naturelle [Maître ès sciences (M.Sc.) en sciences de l’eau, Université du Québec]. https://espace.inrs.ca/id/eprint/7982/1/T880.pdf</t>
  </si>
  <si>
    <t xml:space="preserve">Cette étude n’a pas été traduite ni évaluée davantage, car des paramètres privilégiés pour l’espèce, dans des conditions expérimentales semblables, étaient disponibles. </t>
  </si>
  <si>
    <t>Revel M, Medjoubi K, Rivard C, Vantelon D, Hursthouse A, Heise S. 2023. Determination of the distribution of rare earth elements La and Gd in Daphnia magna via micro and nano-SXRF imaging. Environ Sci: Processes Impacts. 25(8):1288. DOI: 10.1039/d3em00133d</t>
  </si>
  <si>
    <t>Aucune mobilisation n’a été mesurée au-dessus de 8,34 % durant les essais biologiques réalisés avec le La (figure 1). Par conséquent, il était impossible de calculer une CE50.</t>
  </si>
  <si>
    <t>Řezanka, T., Kaineder, K., Mezricky, D., Řezanka, M., Bišová, K., Zachleder, V. et Vítová, M. (2016). The effect of lanthanides on photosynthesis, growth, and chlorophyll profile of the green alga Desmodesmus quadricauda. Photosynthesis Research, 130(1), 335–346. https://doi.org/10.1007/s11120-016-0263-9</t>
  </si>
  <si>
    <t>Cette étude porte sur l’effet du La, du Ce et du Nd sur le taux de photosynthèse, la croissance et le profil de la chlorophylle chez Desmodesmus quadricauda. Les auteurs utilisent une concentration de chaque lanthanide ainsi que différents traitements d’intensité lumineuse pour étudier l’interaction entre la toxicité des lanthanides et l’intensité lumineuse. Étant donné qu’aucune relation dose-réponse ne peut être établie, cette étude n’est pas pertinente pour l’élaboration de recommandations.</t>
  </si>
  <si>
    <t>Röhder, L. A., Brandt, T., Sigg, L. et Behra, R. (2014). Influence of agglomeration of cerium oxide nanoparticles and speciation of cerium(III) on short term effects to the green algae Chlamydomonas reinhardtii. Aquatic Toxicology, 152, 121–130. https://doi.org/10.1016/j.aquatox.2014.03.027</t>
  </si>
  <si>
    <t>Romero-Freire, A., Joonas, E., Muna, M., Cossu-Leguille, C., Vignati, D. A. L. et Giamberini, L. (2019). Assessment of the toxic effects of mixtures of three lanthanides (Ce, Gd, Lu) to aquatic biota. Science of The Total Environment, 661, 276–284. https://doi.org/10.1016/j.scitotenv.2019.01.155</t>
  </si>
  <si>
    <t>Shahnaz, T., Vishnu Priyan, V., Jayakumar, A. et Narayanasamy, S. (2022). Magnetic nanocellulose from Cyperus rotundas grass in the absorptive removal of rare earth element cerium (III): Toxicity studies and interpretation. Chemosphere, 287. Scopus. https://doi.org/10.1016/j.chemosphere.2021.131912</t>
  </si>
  <si>
    <t xml:space="preserve">Dans cette étude, des spécimens de Danio rerio ont été exposés à des eaux usées simulées contenant du Ce, traitées ou non avec un biosorbant. L’utilisation d’eaux usées rend cette étude non pertinente pour l’élaboration de recommandations. </t>
  </si>
  <si>
    <t>Siciliano, A., Spampinato, M., Salbitani, G., Guida, M., Carfagna, S., Brouziotis, A. A., Trifuoggi, M., Bossa, R., Saviano, L., Padilla Suarez, E. G. et Libralato, G. (2024). Multi-Endpoint Analysis of Cerium and Gadolinium Effects after Long-Term Exposure to Phaeodactylum tricornutum. Environments, 11(3), 58. https://doi.org/10.3390/environments11030058 This study looks at the chronic effects of Ce and Gd on the growth of diatom, Phaeodactylum tricornutum, in seawater.</t>
  </si>
  <si>
    <t>Singh, R. N. et Subbaramaiah, K. (1970). Effects of chemicals on Fischerella muscicola (Thuret) Gom. Canadian Journal of Microbiology, 16(3), 193–199. https://doi.org/10.1139/m70-033</t>
  </si>
  <si>
    <r>
      <rPr>
        <sz val="9"/>
        <color theme="1"/>
        <rFont val="Arial"/>
        <family val="2"/>
      </rPr>
      <t xml:space="preserve">Song, L., Hu, W., Zhao, J., Shao, H. et Zhang, Y. (2000). Physiological Effects of Lanthanum on Cyanobacterium Anabaena azollae. </t>
    </r>
    <r>
      <rPr>
        <i/>
        <sz val="9"/>
        <color theme="1"/>
        <rFont val="Arial"/>
        <family val="2"/>
      </rPr>
      <t>ACTA SCIENTIARUM NATURALIUM UNIVERSITATIS PEKINENSIS</t>
    </r>
    <r>
      <rPr>
        <sz val="9"/>
        <color theme="1"/>
        <rFont val="Arial"/>
        <family val="2"/>
      </rPr>
      <t xml:space="preserve">, </t>
    </r>
    <r>
      <rPr>
        <i/>
        <sz val="9"/>
        <color theme="1"/>
        <rFont val="Arial"/>
        <family val="2"/>
      </rPr>
      <t>36</t>
    </r>
    <r>
      <rPr>
        <sz val="9"/>
        <color theme="1"/>
        <rFont val="Arial"/>
        <family val="2"/>
      </rPr>
      <t>(6), 783–788.</t>
    </r>
  </si>
  <si>
    <t>Stauber, J. L. (2000). Toxicity testing of modified clay leachates using freshwater organisms (ET/IR267R). Centre for Advanced Analytical Chemistry Energy Technology.</t>
  </si>
  <si>
    <t>Su D, Tai P, Li P, Ke X. Toxic effects of lanthanides on Chlorella autrophica. Chinese Journal of Ecology. 2005;24:382-384</t>
  </si>
  <si>
    <t>Su, H., Zhang, D., Antwi, P., Xiao, L., Deng, X., Liu, Z., Long, B., Shi, M., Manefield, M. J. et Ngo, H. H. (2021). Exploring potential impact(s) of cerium in mining wastewater on the performance of partial-nitrification process and nitrogen conversion microflora. Ecotoxicology and Environmental Safety, 209. Scopus. https://doi.org/10.1016/j.ecoenv.2020.111796</t>
  </si>
  <si>
    <t xml:space="preserve">Cette étude porte sur les effets du Ce sur le processus de conversion de l’azote et la cinétique durant un processus de nitrification partielle chez les bactéries fixatrices d’azote. Des espèces du genre Nitrosomonas sont utilisées dans un milieu de boue. De manière générale, ce type d’étude et les organismes utilisés ne sont pas pertinents pour l’élaboration de RFQE. </t>
  </si>
  <si>
    <t>Sun, L.-Z., Guo, C. et Tai, P.-D. (2022). Effects of water environmental factors on the biological toxicity of lanthanides. Chinese Journal of Ecology, 41(5), 955–962. Scopus. https://doi.org/10.13292/j.1000-4890.202205.023</t>
  </si>
  <si>
    <t>Cette étude a été republiée avec plus de données sous la référence « Kang et coll. 2022a ». Kang et coll. 2022a a été préférée à cette étude, car plus de renseignements ont été fournis sur l’expérience et plus de paramètres ont été calculés.</t>
  </si>
  <si>
    <t>Tang, R.-H., Su, M.-M., Cao, T.-G. et Liu, Y.-F. (1985). Stimulation of proliferation ofTetrahymena pyriformis by trace rare earths. Biological Trace Element Research, 7(2), 95–102. https://doi.org/10.1007/bf02916568</t>
  </si>
  <si>
    <t>Taylor NS, Merrifield R, Williams TD, Chipman JK, Lead JR, Viant MR (2016) Molecular toxicity of cerium oxidenanoparticles to the freshwater alga Chlamydomonas reinhardtii isassociated with supra- environmental exposure concentrations. Nanotoxicology 10, 32–41. doi:10.3109/17435390.2014.1002868</t>
  </si>
  <si>
    <t>Essai effectué avec des nanoparticules.</t>
  </si>
  <si>
    <r>
      <rPr>
        <sz val="9"/>
        <color theme="1"/>
        <rFont val="Arial"/>
        <family val="2"/>
      </rPr>
      <t xml:space="preserve">Tian, Z., Jiao, C., College, S. L. Y. of et Shaoguan, U. (2013). Joint effects of lanthanum and cadmium on growth and antioxidases of Daphnia pulex. </t>
    </r>
    <r>
      <rPr>
        <i/>
        <sz val="9"/>
        <color theme="1"/>
        <rFont val="Arial"/>
        <family val="2"/>
      </rPr>
      <t>Journal of Environment and Health</t>
    </r>
    <r>
      <rPr>
        <sz val="9"/>
        <color theme="1"/>
        <rFont val="Arial"/>
        <family val="2"/>
      </rPr>
      <t xml:space="preserve">, </t>
    </r>
    <r>
      <rPr>
        <i/>
        <sz val="9"/>
        <color theme="1"/>
        <rFont val="Arial"/>
        <family val="2"/>
      </rPr>
      <t>10</t>
    </r>
    <r>
      <rPr>
        <sz val="9"/>
        <color theme="1"/>
        <rFont val="Arial"/>
        <family val="2"/>
      </rPr>
      <t>, 894–896.</t>
    </r>
  </si>
  <si>
    <t>Vishnu Priyan, V., Kumar, N. et Narayanasamy, S. (2021). Development of Fe3O4/CAC nanocomposite for the effective removal of contaminants of emerging concerns (Ce3+) from water: An ecotoxicological assessment. Environmental Pollution, 285, 117326. https://doi.org/10.1016/j.envpol.2021.117326</t>
  </si>
  <si>
    <t xml:space="preserve">Protocoles standards suivis, mais de nombreux paramètres non déclarés, des effets partiels ont été observés pendant l’essai et la robustesse de la CL50 calculée est discutable, on ne sait pas si des eaux usées synthétiques ont été utilisées comme eau d’essai. </t>
  </si>
  <si>
    <t>Wang X, Sun H, Xu Z, Dai L, Li Z, Chen Y. The effects and bioconcentration of REE La and its EDTA complex on the growth of algae Chlorella vulgaris. Beijerinck (in Chinese). Journal of Nanjing University. 1996;32:460-475</t>
  </si>
  <si>
    <t>Wang X, Tu Q, Hua Z. Uptake of rare earth elements by algae (Chlorella pyrenoidosa) in aquatic system. Environment Chemistry. 1993;12:219-224</t>
  </si>
  <si>
    <t>Wang, X., Shi, G. X., Xu, Q. S., Xu, B. J. et Zhao, J. (2007). Lanthanum- and cerium-induced oxidative stress in submerged Hydrilla verticillata plants. Russian Journal of Plant Physiology, 54(5), 693–697. https://doi.org/10.1134/S1021443707050184</t>
  </si>
  <si>
    <t xml:space="preserve">De nombreux aspects de l’étude ne sont pas déclarés, notamment quels résultats sont statistiquement significatifs, ce qui rend l’étude inacceptable pour l’élaboration de recommandations. </t>
  </si>
  <si>
    <r>
      <rPr>
        <sz val="9"/>
        <color theme="1"/>
        <rFont val="Arial"/>
        <family val="2"/>
      </rPr>
      <t xml:space="preserve">Wang, X., Shi, G., Xu, Q. et Wang, C. (2005). Toxic Effects of Lanthanum, Cerium, Chromium and Zinc on Potamogeton Malaianus. </t>
    </r>
    <r>
      <rPr>
        <i/>
        <sz val="9"/>
        <color theme="1"/>
        <rFont val="Arial"/>
        <family val="2"/>
      </rPr>
      <t>JOURNAL OF RARE EARTHS</t>
    </r>
    <r>
      <rPr>
        <sz val="9"/>
        <color theme="1"/>
        <rFont val="Arial"/>
        <family val="2"/>
      </rPr>
      <t xml:space="preserve">, </t>
    </r>
    <r>
      <rPr>
        <i/>
        <sz val="9"/>
        <color theme="1"/>
        <rFont val="Arial"/>
        <family val="2"/>
      </rPr>
      <t>23</t>
    </r>
    <r>
      <rPr>
        <sz val="9"/>
        <color theme="1"/>
        <rFont val="Arial"/>
        <family val="2"/>
      </rPr>
      <t>(3), 367–371.</t>
    </r>
  </si>
  <si>
    <t>Wang, Y., Li, Y., Luo, X., Ren, Y., Gao, E. et Gao, H. (2018). Effects of yttrium and phosphorus on growth and physiological characteristics of Microcystis aeruginosa. Journal of Rare Earths, 36(7), 781–788. https://doi.org/10.1016/j.jre.2018.02.002</t>
  </si>
  <si>
    <t>Watson-Leung, T. (2009). PhoslockTM Toxicity Testing with Three Sediment Dwelling Organisms (Hyalella azteca, Hexagenia spp. And Chironomus dilutus) and Two Water Column Dwelling Organisms (Rainbow Trout and Daphnia magna). https://doi.org/10.13140/RG.2.1.1833.1687</t>
  </si>
  <si>
    <t xml:space="preserve">Cette étude porte sur les effets du Phoslock sur les espèces vivant dans les sédiments et la colonne d’eau. Bien que des échantillons de Phoslock aient été analysés pour détecter la présence de La, les essais de toxicité ont été effectués avec le Phoslock (sans témoin de La), et donc, les effets toxiques ne peuvent pas être attribués seulement au La. Cette étude ne convient pas à l’élaboration de recommandations. </t>
  </si>
  <si>
    <t>Weltje, L., Brouwer, A. H., Verburg, T. G., Wolterbeek, H. Th. et de Goeij, J. J. M. (2002). Accumulation and elimination of lanthanum by duckweed (Lemna minor L.) As influenced by organism growth and lanthanum sorption to glass. Environmental Toxicology and Chemistry, 21(7), 1483–1489. https://doi.org/10.1002/etc.5620210721</t>
  </si>
  <si>
    <t>Wu, X., Yu, X., Liu, A. -zuan, Jiang, W. et Cheng, L. (2017). Spectral Study of LaCl₃ in Aqueous Solutions. Guang Pu Xue Yu Guang Pu Fen Xi = Guang Pu, 37(2), 513–516.</t>
  </si>
  <si>
    <t>Wu, Y., Wang, Y., Du, J., Wang, Z. et Wu, Q. (2016). Effects of yttrium under lead stress on growth and physiological characteristics of Microcystis aeruginosa. Journal of Rare Earths, 34(7), 747–756. https://doi.org/10.1016/S1002-0721(16)60089-3</t>
  </si>
  <si>
    <t xml:space="preserve">Cette étude porte sur les effets de l’Y sur Microcystis aeruginosa dans des conditions de stress constant induites par le Pb. Il n’y a aucun traitement où la toxicité de l’Y est étudiée sans l’utilisation du Pb, ce qui rend cette étude inadéquate pour l’élaboration de recommandations. </t>
  </si>
  <si>
    <r>
      <rPr>
        <sz val="9"/>
        <color theme="1"/>
        <rFont val="Arial"/>
        <family val="2"/>
      </rPr>
      <t xml:space="preserve">Xin, F. et Qu, K. (2002). Effects of Lanthanum-Amino Acid Complexes on Egg Hatching and Nauplius Metamorphosis of Penaeus chinensis. </t>
    </r>
    <r>
      <rPr>
        <i/>
        <sz val="9"/>
        <color theme="1"/>
        <rFont val="Arial"/>
        <family val="2"/>
      </rPr>
      <t>MARINE SCIENCE BULLETIN</t>
    </r>
    <r>
      <rPr>
        <sz val="9"/>
        <color theme="1"/>
        <rFont val="Arial"/>
        <family val="2"/>
      </rPr>
      <t xml:space="preserve">, </t>
    </r>
    <r>
      <rPr>
        <i/>
        <sz val="9"/>
        <color theme="1"/>
        <rFont val="Arial"/>
        <family val="2"/>
      </rPr>
      <t>4</t>
    </r>
    <r>
      <rPr>
        <sz val="9"/>
        <color theme="1"/>
        <rFont val="Arial"/>
        <family val="2"/>
      </rPr>
      <t>(1), 93–97.</t>
    </r>
  </si>
  <si>
    <t>Yang G, Kong Q (2002) Effect of La3+ and Nd3+ on growth, DHA yield and nitrogenase activity of Crypthecodinium cohnii. J Chin Rare Earth Soc 20(S1):168–171</t>
  </si>
  <si>
    <t>Yang, N., Ji, L., Jiang, S., Fan, H., Liu, D., Wu, T., Yang, J. et Wu, G. (2018). Toxicological studies on neodymium oxide. Journal of Environmental and Occupational Medicine, 35(8), 770–773.</t>
  </si>
  <si>
    <r>
      <rPr>
        <sz val="9"/>
        <color theme="1"/>
        <rFont val="Arial"/>
        <family val="2"/>
      </rPr>
      <t xml:space="preserve">Yang, Z. et Chen, L. (2001). Effects of Cerium on the Hatching of the Fertilized Eggs and Fingerling Growth of the Grass Carp Ctenopharyngodon idellus. </t>
    </r>
    <r>
      <rPr>
        <i/>
        <sz val="9"/>
        <color theme="1"/>
        <rFont val="Arial"/>
        <family val="2"/>
      </rPr>
      <t>RESERVOIR FISHERIES</t>
    </r>
    <r>
      <rPr>
        <sz val="9"/>
        <color theme="1"/>
        <rFont val="Arial"/>
        <family val="2"/>
      </rPr>
      <t xml:space="preserve">, </t>
    </r>
    <r>
      <rPr>
        <i/>
        <sz val="9"/>
        <color theme="1"/>
        <rFont val="Arial"/>
        <family val="2"/>
      </rPr>
      <t>21</t>
    </r>
    <r>
      <rPr>
        <sz val="9"/>
        <color theme="1"/>
        <rFont val="Arial"/>
        <family val="2"/>
      </rPr>
      <t>(3), 12–13.</t>
    </r>
  </si>
  <si>
    <r>
      <rPr>
        <sz val="9"/>
        <color theme="1"/>
        <rFont val="Arial"/>
        <family val="2"/>
      </rPr>
      <t xml:space="preserve">Yang, Z., Zhao, J et Zhou, Q. (2001). Effect of Lanthanum on Egg Hatching of Aristichthys nobilis. </t>
    </r>
    <r>
      <rPr>
        <i/>
        <sz val="9"/>
        <color theme="1"/>
        <rFont val="Arial"/>
        <family val="2"/>
      </rPr>
      <t>CHINESE JOURNAL OF ZOOLOGY</t>
    </r>
    <r>
      <rPr>
        <sz val="9"/>
        <color theme="1"/>
        <rFont val="Arial"/>
        <family val="2"/>
      </rPr>
      <t xml:space="preserve">, </t>
    </r>
    <r>
      <rPr>
        <i/>
        <sz val="9"/>
        <color theme="1"/>
        <rFont val="Arial"/>
        <family val="2"/>
      </rPr>
      <t>36</t>
    </r>
    <r>
      <rPr>
        <sz val="9"/>
        <color theme="1"/>
        <rFont val="Arial"/>
        <family val="2"/>
      </rPr>
      <t>(2), 45.</t>
    </r>
  </si>
  <si>
    <t>Yishu, F., Hu, H., Hongye, H., Lusheng, M., Yaling, S., Zhengwen, L. et Department of Ecology and Institute of Hydrobiology, Jinan University, Guangzhou 510632, P. R. China. (2021). Effect of addition of lanthanum-modified bentonite(Phoslock&amp;#174;) in sediments on growth of Hydrilla verticillata under different water nutrient concentration. Journal of Lake Sciences, 33(2), 388–396. https://doi.org/10.18307/2021.0209</t>
  </si>
  <si>
    <t>Yuanyi, Z. (2003). Effect of lanthanum nitrate on growth characteristics of Microcystis aeruginosa. China Environmental Science. https://typeset.io/papers/effect-of-lanthanum-nitrate-on-growth-characteristics-of-3sx3faskh7</t>
  </si>
  <si>
    <r>
      <rPr>
        <sz val="9"/>
        <color theme="1"/>
        <rFont val="Arial"/>
        <family val="2"/>
      </rPr>
      <t xml:space="preserve">Zhang, G. (2008). Effect of Lanthanum on Superoxidase Activity and Superoxidase Isozymes in Five Tissues of Cyprinus carpio Linnaeus. </t>
    </r>
    <r>
      <rPr>
        <i/>
        <sz val="9"/>
        <color theme="1"/>
        <rFont val="Arial"/>
        <family val="2"/>
      </rPr>
      <t>SICHUAN JOURNAL OF ZOOLOGY</t>
    </r>
    <r>
      <rPr>
        <sz val="9"/>
        <color theme="1"/>
        <rFont val="Arial"/>
        <family val="2"/>
      </rPr>
      <t xml:space="preserve">, </t>
    </r>
    <r>
      <rPr>
        <i/>
        <sz val="9"/>
        <color theme="1"/>
        <rFont val="Arial"/>
        <family val="2"/>
      </rPr>
      <t>27</t>
    </r>
    <r>
      <rPr>
        <sz val="9"/>
        <color theme="1"/>
        <rFont val="Arial"/>
        <family val="2"/>
      </rPr>
      <t>(4), 534–537.</t>
    </r>
  </si>
  <si>
    <r>
      <rPr>
        <sz val="9"/>
        <color theme="1"/>
        <rFont val="Arial"/>
        <family val="2"/>
      </rPr>
      <t xml:space="preserve">Zhang, G. (2008). Effects of Lanthanum on the Genetic Toxicity and Circulating Blood Corpuscle Parameters in Cyprinus carpio Linnaeus (C.carplo). </t>
    </r>
    <r>
      <rPr>
        <i/>
        <sz val="9"/>
        <color theme="1"/>
        <rFont val="Arial"/>
        <family val="2"/>
      </rPr>
      <t>JOURNAL OF ANHUI AGRICULTURAL SCIENCES</t>
    </r>
    <r>
      <rPr>
        <sz val="9"/>
        <color theme="1"/>
        <rFont val="Arial"/>
        <family val="2"/>
      </rPr>
      <t xml:space="preserve">, </t>
    </r>
    <r>
      <rPr>
        <i/>
        <sz val="9"/>
        <color theme="1"/>
        <rFont val="Arial"/>
        <family val="2"/>
      </rPr>
      <t>36</t>
    </r>
    <r>
      <rPr>
        <sz val="9"/>
        <color theme="1"/>
        <rFont val="Arial"/>
        <family val="2"/>
      </rPr>
      <t>(17), 7269-7270,7281.</t>
    </r>
  </si>
  <si>
    <r>
      <rPr>
        <sz val="9"/>
        <color theme="1"/>
        <rFont val="Arial"/>
        <family val="2"/>
      </rPr>
      <t xml:space="preserve">Zhang, G. et Zhu, D. (2008). Effect of lanthanum on mucous cells of Cyprinus carpio Linnaeus. </t>
    </r>
    <r>
      <rPr>
        <i/>
        <sz val="9"/>
        <color theme="1"/>
        <rFont val="Arial"/>
        <family val="2"/>
      </rPr>
      <t>SICHUAN JOURNAL OF ZOOLOGY</t>
    </r>
    <r>
      <rPr>
        <sz val="9"/>
        <color theme="1"/>
        <rFont val="Arial"/>
        <family val="2"/>
      </rPr>
      <t xml:space="preserve">, </t>
    </r>
    <r>
      <rPr>
        <i/>
        <sz val="9"/>
        <color theme="1"/>
        <rFont val="Arial"/>
        <family val="2"/>
      </rPr>
      <t>27</t>
    </r>
    <r>
      <rPr>
        <sz val="9"/>
        <color theme="1"/>
        <rFont val="Arial"/>
        <family val="2"/>
      </rPr>
      <t>(5), 860-861,863.</t>
    </r>
  </si>
  <si>
    <t>Zhang, H., He, X., Bai, W., Guo, X., Zhang, Z., Chai, Z. et Zhao, Y. (2010). Ecotoxicological assessment of lanthanum with Caenorhabditis elegans in liquid medium. Metallomics, 2(12), 806. https://doi.org/10.1039/c0mt00059k</t>
  </si>
  <si>
    <t xml:space="preserve">Cette étude porte sur les effets de nourrir C. elegans avec des spécimens d’E. coli préalablement exposés ou non au lanthane. Il n’y a pas d’exposition au La par l’eau seule, ce qui rend cette étude inadéquate pour l’élaboration de recommandations, car les expositions alimentaires ne sont pas prises en compte.  	</t>
  </si>
  <si>
    <t xml:space="preserve">Tous les essais de cette étude comprenaient l’utilisation de spécimens d’E. coli préalablement exposés à du lanthane comme source alimentaire pour C. elegans. L’exposition au La s’est produite par l’alimentation, mais aussi par l’eau, car un milieu phosphaté auquel du lanthane a été ajouté a été utilisé. Dans tous les essais, C. elegans avait donc le potentiel d’absorber du lanthane par l’eau et par l’alimentation. De plus, les auteurs ont effectué une certaine cartographie élémentaire et confirmé que la quantité de La pénétrant dans C. elegans par la surface du corps (exposition aqueuse) était négligeable et que la majeure partie de l’accumulation de La était attribuable à l’absorption d’E. coli contenant une concentration élevée de La. Cette étude n’est donc pas pertinente pour l’élaboration de recommandations, car les expositions alimentaires ne sont pas prises en compte.	</t>
  </si>
  <si>
    <t>Zhang, J., Zhang, T., Lu, Q., Cai, S., Chu, W., Qiu, H., Xu, T., Li, F. et Xu, Q. (2015). Oxidative effects, nutrients and metabolic changes in aquatic macrophyte, Elodea nuttallii, following exposure to lanthanum. Ecotoxicology and Environmental Safety, 115, 159–165. https://doi.org/10.1016/j.ecoenv.2015.02.013</t>
  </si>
  <si>
    <t>Zhou, M., Gong, X., Ying, W., Chao, L., Hong, M., Wang, L. et Fashui, H. (2011). Cerium Relieves the Inhibition of Chlorophyll Biosynthesis of Maize Caused by Magnesium Deficiency. Biological Trace Element Research, 143(1), 468–477. https://doi.org/10.1007/s12011-010-8830-y</t>
  </si>
  <si>
    <t>Zhou, P.-J., Lin, J., Shen, H., Li, T., Song, L.-R., Shen, Y.-W. et Liu, Y.-D. (2004). Kinetic Studies on the Combined Effects of Lanthanum and Cerium on the Growth of Microcystis aeruginosa and their Accumulation by M. aeruginosa. Bulletin of Environmental Contamination and Toxicology, 72(4), 711–716. https://doi.org/10.1007/s00128-004-0303-6</t>
  </si>
  <si>
    <t xml:space="preserve">Zinicovscaia, I., Cepoi, L., Rudi, L., Chiriac, T., Grozdov, D., Pavlov, S. et Djur, S. (2021). Accumulation of dysprosium, samarium, terbium, lanthanum, neodymium and ytterbium by Arthrospira platensis and their effects on biomass biochemical composition. Journal of Rare Earths, 39(9), 1133–1143. https://doi.org/10.1016/j.jre.2020.07.019
</t>
  </si>
  <si>
    <t xml:space="preserve">Cet essai comprenait trois concentrations nominales de la substance à l’essai, une espèce d’essai non standard et un paramètre ne convenant pas à l’élaboration de recommandations. De nombreux aspects de l’étude n’ont pas été déclarés, comme la densité de chargement, les paramètres de qualité de l’eau et le profil de croissance des algues. </t>
  </si>
  <si>
    <t xml:space="preserve">[ECHA] Agence européenne des produits chimiques. 2011. Cerium trinitrate. ECHA CHEM. Disponible à l’adresse https://chem.echa.europa.eu/100.030.257/dossier-view/1eaff088-1674-45c9-9ba4-e4f48c0cc799/IUC5-4e399ed7-b420-451b-9c58-71fee6c20c42_5673e624-9bef-44b8-9fc0-f8410bfdfefd?searchText=Cerium [consulté le 10 février 2025]. (Disponible en anglais seulement) </t>
  </si>
  <si>
    <t>CL50 la plus sensible pour la durée de toxicité aiguë, pas incluse dans une moyenne géométrique avec d’autres données de cette étude en raison de durées et de duretés différentes, ce qui s’est révélé avoir un effet sur la toxicité du Ce dans l’étude.</t>
  </si>
  <si>
    <t>Galdiero, E., Carotenuto, R., Siciliano, A., Libralato, G., Race, M., Lofrano, G., Fabbricino, M. et Guida, M. 2019. Cerium and erbium effects on Daphnia magna generations: A multiple endpoints approach. Environmental Entomology 254: 112985. doi:10.1016/j.envpol.2019.112985. (Disponible en anglais seulement)</t>
  </si>
  <si>
    <t xml:space="preserve">Essai de toxicité aiguë ayant suivi une méthode standard, quatre concentrations analysées, taux de mortalité des témoins &lt;10 %, concentrations mesurées, répétition adéquate, espèce et effet pertinents. Les concentrations sont mesurées, mais on ne sait pas si elles sont dissoutes ou totales, une importante précipitation a été observée, mais l’organisme d’essai utilisé mange des particules. </t>
  </si>
  <si>
    <t>Valeur de CL50 la plus faible pour cette espèce, pas incluse dans une moyenne géométrique avec d’autres données de cette étude, parce que ce paramètre représente des conditions de faible HCO3, ce qui s’est révélé avoir un effet sur le Ce dans l’étude.</t>
  </si>
  <si>
    <t>Valeur de CL50 la plus faible pour cette espèce, pas incluse dans une moyenne géométrique avec d’autres données de cette étude, parce que ce paramètre représente des conditions de faible HCO3, ce qui s’est révélé avoir un effet sur la toxicité du La dans l’étude.</t>
  </si>
  <si>
    <t>Protocoles standards suivis, concentrations mesurées et paramètres fondés sur celles-ci, toutefois peu d’information sur la fréquence de mesure des concentrations, bonne conception de l’expérience, aucune relation dose-réponse fournie étant donné le peu d’information sur les taux d’inhibition pour toutes les concentrations, possible effet confondant de l’appauvrissement en phosphate étant donné la présence de phosphate dans le milieu de croissance, peu d’information sur les effets du sulfate sur la toxicité. La valeur initiale du paramètre est fondée sur le matériau d’essai non hydraté (Ce(SO4)2) et sur les concentrations moyennes géométriques mesurées. Le paramètre déclaré par les auteurs est multiplié par le rapport des masses moléculaires de Ce/Ce(SO4)2 (140,116/332,24 = 0,4217312786) afin de convertir la toxicité du composé (Ce(SO4)2) en toxicité de l’élément (Ce).</t>
  </si>
  <si>
    <t xml:space="preserve">Dose effective privilégiée. </t>
  </si>
  <si>
    <t>Dose effective privilégiée.</t>
  </si>
  <si>
    <t>Dose effective privilégiée et valeur la plus sensible pour une concentration mesurée.</t>
  </si>
  <si>
    <t>Dose effective privilégiée et effet le plus sensible.</t>
  </si>
  <si>
    <t xml:space="preserve">Dose effective privilégiée et fondée sur des concentrations mesurées. La moyenne géométrique n’a pas été calculée avec le paramètre de l’essai comprenant un ligand (acide malique). </t>
  </si>
  <si>
    <t>Dose effective privilégiée</t>
  </si>
  <si>
    <t>Paramètre déclaré dans les résultats de CETIS en annexe (p. 224 du rapport). Pas la dose effective la plus sensible.</t>
  </si>
  <si>
    <t>Paramètre déclaré dans les résultats de CETIS en annexe (p. 220 du rapport). Pas la dose effective la plus sensible.</t>
  </si>
  <si>
    <t xml:space="preserve">Concentrations nominales, paramètre « supérieur à », méthodes standards suivies et critères de validité déclarés. </t>
  </si>
  <si>
    <t>Étude axée sur la toxicité des nanoparticules, peu de détails fournis sur le CeO2 en vrac, mortalité des témoins non déclarée, critères de validité pour la reproduction non déclarés, concentrations spécifiques du CeO2 en vrac non déclarées (illustrées dans un graphique), détails sur les conditions et la procédure d’essai non déclarés, effet confondant de l’appauvrissement en nourriture sur la réduction observée de la reproduction et de la survie, toutefois les auteurs mentionnent avoir suivi la méthode standard 211 de l’OCDE.</t>
  </si>
  <si>
    <t xml:space="preserve">Étude standard suivant une ligne directrice. Concentrations d’essai mesurées et maintenues comme nominales. Relation dose-réponse observée. Nombre suffisant de concentrations et de répétitions analysées. Le paramètre est fondé sur la concentration nominale, mais les concentrations ont été vérifiées par analyse et déclarées conformes aux valeurs nominales. On ne sait pas si une seule concentration a été vérifiée par analyse d’après les renseignements fournis dans les documents complémentaires. </t>
  </si>
  <si>
    <t>Ions libres (calcul fondé sur la valeur nominale)</t>
  </si>
  <si>
    <t>CI10 pour les alevins après 14 j (poids sec)</t>
  </si>
  <si>
    <t>CL50 pour les alevins après 14 j</t>
  </si>
  <si>
    <t xml:space="preserve">Valeur sans limite. CE10 privilégiée par rapport à CE25 si elle peut être dérivée statistiquement de façon fiable. Méthodes standards suivies, réponse acceptable des témoins, déclaration des conditions et résultats pertinents de l’essai. </t>
  </si>
  <si>
    <t xml:space="preserve">CE10 privilégiée par rapport à CE25 si elle peut être dérivée statistiquement de façon fiable. </t>
  </si>
  <si>
    <t>CE10 privilégiée par rapport à CE25 si elle peut être dérivée statistiquement de façon fiable. Protocole standard suivi, réponse acceptable des témoins, concentrations dissoutes mesurées, déclaration des conditions et résultats pertinents de l’essai. Paramètre déclaré dans les résultats de CETIS en annexe (p. 42).</t>
  </si>
  <si>
    <t>CE10 privilégiée par rapport à CE25 si elle peut être dérivée statistiquement de façon fiable. Méthode standard suivie, réponse acceptable des témoins, concentrations dissoutes mesurées, déclaration des conditions et résultats pertinents de l’essai.</t>
  </si>
  <si>
    <t>CE10 privilégiée par rapport à CE25 si elle peut être dérivée statistiquement de façon fiable. Protocole standard suivi, concentrations dissoutes mesurées, réponse acceptable des témoins, déclaration des conditions et résultats pertinents de l’essai.</t>
  </si>
  <si>
    <t>Il n’y a pas assez de renseignements déclarés sur la configuration de l’expérience, les concentrations d’essai du cérium, la préparation de la solution mère, la croissance des algues dans le groupe témoin, les statistiques, etc., pour classer cette étude comme acceptable. De plus, le paramètre n’est pas pertinent pour élaborer les recommandations, étant donné qu’il est non létal (rendement de la photosynthèse) pour une durée d’exposition aiguë (2 h).</t>
  </si>
  <si>
    <t>Cette étude porte sur les effets des nanoparticules de Ce et du CeNO3 en vrac sur Chlamydomonas reinhardtii. Il n’y a pas assez de renseignements déclarés sur la configuration de l’expérience, les concentrations d’essai, la préparation de la solution mère, la croissance des algues dans le groupe témoin et les statistiques pour classer cette étude comme acceptable. De plus, le paramètre n’est pas pertinent pour élaborer les recommandations, étant donné qu’il est non létal (rendement de la photosynthèse) pour une durée d’exposition aiguë (2 h).</t>
  </si>
  <si>
    <t>Cette étude porte sur les effets des nanoparticules de Ce et du CeNO3 en vrac sur Chlamydomonas reinhardtii. Il n’y a pas assez de renseignements déclarés sur la configuration de l’expérience, les concentrations d’essai du cérium, la préparation de la solution mère, la croissance des algues dans le groupe témoin, les statistiques, etc., pour classer cette étude comme acceptable. De plus, le paramètre n’est pas pertinent pour élaborer les recommandations, étant donné qu’il est non létal (rendement de la photosynthèse) pour une durée d’exposition aiguë (2 h).</t>
  </si>
  <si>
    <t xml:space="preserve">Très peu de renseignements ont été déclarés sur la configuration de l’expérience, les concentrations d’essai, la croissance des témoins, les méthodes d’analyses et les paramètres de qualité de l’eau, même si des protocoles standards ont été suivis. De plus, les auteurs ont déclaré avoir détecté du zinc dans leurs échantillons, ce qui a probablement contribué à la toxicité des deux organismes d’une façon non négligeable, comme l’ont signalé les auteurs. Cette contamination croisée, en plus des points susmentionnés, rend cette étude inadéquate pour l’élaboration de recommandations. </t>
  </si>
  <si>
    <t>Bonnes procédures d’essai, relation dose-réponse claire fournie, paramètre pertinent, mais aucune concentration mesurée et durée d’exposition inférieure à ce qui est recommandé dans les protocoles standards pour les poissons aux premiers stades de leur cycle vital (&gt;96h; ASTM, OCDE, EPA, OPPTS).</t>
  </si>
  <si>
    <t>Nombreux aspects de l’expérience non déclarés, petit récipient d’essai, mortalité des témoins incertaine, pH très faible.</t>
  </si>
  <si>
    <t>Caractère approprié des paramètres, de l’analyse statistique, de la préparation de la solution mère et de l’organisme et des conditions générales d’essai (nombre de répétitions, de concentrations, etc.), mais certains paramètres de qualité de l’eau N. D. et utilisation de concentrations nominales; mortalité acceptable des témoins, mais on ne sait pas si la croissance des protozoaires devrait être traitée comme une croissance des algues, auquel cas les auteurs n’ont pas déclaré la croissance selon un facteur de 16 ou un taux de croissance spécifique quotidien.</t>
  </si>
  <si>
    <t>Paramètre privilégié.</t>
  </si>
  <si>
    <t>Paramètre privilégié et effet le plus sensible.</t>
  </si>
  <si>
    <t>Paramètre privilégié</t>
  </si>
  <si>
    <t>Paramètre privilégié et effet le plus sensible</t>
  </si>
  <si>
    <t>Paramètre privilégié pour l’effet le plus sensible (croissance).</t>
  </si>
  <si>
    <t>Paramètre privilégié et fondé sur les concentrations mesurées. Moyenne géométrique privilégiée pour saisir la variation des concentrations d’exposition.</t>
  </si>
  <si>
    <t xml:space="preserve">Valeur dont l’aberrance a été supprimée (voir le rapport sur les résultats de CETIS en annexe, à la p. 94 du rapport). Méthode standard suivie, concentrations dissoutes mesurées, réponse adéquate des témoins, déclaration des conditions et résultats pertinents de l’essai. Valeur déclarée dans le tableau récapitulatif comme étant &lt;8 µg/L, car la CI10 calculée se situe entre la concentration témoin et la première concentration analysée (7,9 µg/L). Étant donné que la CI10 interpolée est si près de la première concentration analysée et présente des intervalles de confiance appropriés, et que le fait de l’inclure est plus prudent que d’utiliser une CI20 ou une valeur « inférieure à » (c.-à-d. &lt;8 µg/L), la CI10 de 7,239 µg/L a été incluse pour jouer la carte de la prudence. </t>
  </si>
  <si>
    <t xml:space="preserve">Méthode standard modifiée suivie, critères de validité des témoins satisfaits. Paramètre tiré des données en annexe (résultats de CETIS, p. 59).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Il y a une divergence entre les unités du tableau 10 du rapport (µg/L) et celles des résultats de CETIS présentés en annexe (mg/L). Toutefois, les valeurs du tableau 10 sont correctes compte tenu des concentrations analysées (si l’on présume que le rapport sur les résultats de CETIS est fondé sur un modèle dont les unités n’ont pas été modifiées). </t>
  </si>
  <si>
    <t xml:space="preserve">Méthode standard modifiée, critères de validité satisfaits. CI50 aussi disponible.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Il y a une divergence entre les unités du tableau 10 du rapport (µg/L) et celles des résultats de CETIS présentés en annexe (mg/L). Toutefois, les valeurs du tableau 10 sont correctes compte tenu des concentrations analysées (si l’on présume que le rapport sur les résultats de CETIS est fondé sur un modèle dont les unités n’ont pas été modifiées). </t>
  </si>
  <si>
    <t>CL50 la plus faible mesurée pour cette espèce, aucune donnée comparable pour la moyenne géométrique.</t>
  </si>
  <si>
    <t>Milieu MS (avec chélatants). Méthode standard suivie, concentrations mesurées, taux de mortalité des témoins &lt;10 %, répétition adéquate et nombre suffisant de concentrations analysées, déclaration de détails pertinents sur l’essai. Valeur déclarée par les auteurs correspondant à la moyenne géométrique des répétitions figurant dans le tableau 2.</t>
  </si>
  <si>
    <t xml:space="preserve">Seuls les CL50 ou des paramètres équivalents (c.-à-d. immobilité) sont utilisés dans l’élaboration des recommandations concernant la toxicité aiguë. </t>
  </si>
  <si>
    <t xml:space="preserve">Une CL50 fiable n’a pu être calculée, probablement en raison des effets partiels inadéquats; cette valeur est donc présentée sous forme de fourchette. </t>
  </si>
  <si>
    <t>Invalide, car les concentrations analysées n’ont pas permis de générer une courbe de relation dose-réponse fiable. Des témoins à la première concentration (0,69 mg La/L), le taux de mortalité est passé de 10 % à 100 %.</t>
  </si>
  <si>
    <t xml:space="preserve">Paramètre inapproprié étant donné qu’une CSEO/CMEO fiable ne peut être dérivée de l’article, nombreux aspects de l’étude N. D., comme les paramètres de qualité de l’eau, l’eau d’essai, la survie des témoins, la source/pureté de la substance chimique, la densité de chargement et la source de l’eau d’essai. Des concentrations nominales ont été utilisées ainsi qu’une espèce d’essai non standard. </t>
  </si>
  <si>
    <t>Paramètre inacceptable, car une seule concentration analysée et aucune mortalité ni aucun comportement anormal n’ont été observés.</t>
  </si>
  <si>
    <t>Paramètre privilégié et valeur la plus sensible fondée sur les concentrations mesurées.</t>
  </si>
  <si>
    <t>Essais effectués avec une dureté de 130 mg/L, taux de survie approprié des témoins, aucun déclin des concentrations d’Y et répétition adéquate. CSEO = 400 µg/L est une valeur nominale (pas de mesures prises à la dose d’exposition).</t>
  </si>
  <si>
    <t>CI10 privilégiée par rapport à CI25 si elle peut être dérivée statistiquement de façon fiable.</t>
  </si>
  <si>
    <t>CI10 privilégiée par rapport à CI50 si elle peut être dérivée statistiquement de façon fiable.</t>
  </si>
  <si>
    <t>Paramètre non privilégié (CE50 pour l’exposition chronique), concentrations nominales, utilisation de phosphate dans le milieu de croissance (ce qui crée un effet confondant, sauf si on en tient compte), plupart des paramètres de qualité de l’eau N. D., aucun renseignement sur la croissance ou la mortalité des témoins (pas inclus dans les figures et aucune courbe de relation dose-réponse fournie pour les éléments individuels). Le paramètre déclaré par les auteurs est multiplié par la masse moléculaire du Ce (140,116) pour convertir les unités de µmol/L à µg/L.</t>
  </si>
  <si>
    <t>Paramètre non privilégié (CE50 pour l’exposition chronique), concentrations nominales, utilisation de phosphate dans le milieu de croissance (ce qui crée un effet confondant, sauf si on en tient compte), plupart des paramètres de qualité de l’eau N. D., aucun renseignement sur la croissance ou la mortalité des témoins (pas inclus dans les figures et aucune courbe de relation dose-réponse fournie pour les éléments individuels).</t>
  </si>
  <si>
    <t>Paramètre non privilégié (CE50 pour l’exposition chronique), concentrations nominales, utilisation de phosphate dans le milieu de croissance (ce qui crée un effet confondant, sauf si on en tient compte), plupart des paramètres de qualité de l’eau N. D., aucun renseignement sur la croissance ou la mortalité des témoins (pas inclus dans les figures et aucune courbe de relation dose-réponse fournie pour les éléments individuels). Le paramètre déclaré par les auteurs est multiplié par la masse moléculaire de l’Y (88,91) pour convertir les unités de µmol/L à µg/L.</t>
  </si>
  <si>
    <t>LIIC à 95 %</t>
  </si>
  <si>
    <t>LSIC à 95 %</t>
  </si>
  <si>
    <t xml:space="preserve">CMEO sans limite. Différence importante par rapport aux témoins à la première concentration analysée. Concentrations mesurées, méthode standard suivie, répétition adéquate, relation dose-réponse observée pour la croissance, taux de mortalité des témoins &lt;10 %. Le taux de survie à cette CMEO était de 83 %. La variation en pourcentage de la croissance chez les témoins est de 10 %, ce qui ne représente pas vraiment une dose à faible effet, mais plutôt une dose sans effet (selon CCME, 2007). </t>
  </si>
  <si>
    <t>limite inférieure de l’intervalle de confiance</t>
  </si>
  <si>
    <t>limite supérieure de l’intervalle de confiance</t>
  </si>
  <si>
    <t># Version 4.4.2 de R; version 2.2.0 de ssdtools; version 0.3.5 de shinyssdtools
# Le code R ci-dessous représente une version générique du code R utilisé pour créer les DSE. Lorsque possible, les noms de terres rares précises ont été modifiés pour « REE ».
# installer et charger les paquets
install.packages('ssdtools')
install.packages('readr')
library(ssdtools)
library(ggplot2)
library(dplyr)
library(readr)
# lire l’ensemble de données
# il s’agit de la sortie de dput, qui est utilisé pour créer une trame de données (data.frame) à partir des données saisies dans le tableur interactif
data &lt;- read.csv(file='REE.csv')
# corriger les noms de colonnes inacceptables
colnames(data) &lt;- make.names(colnames(data))
# ajuster les distributions
dist &lt;- ssd_fit_dists(data, left = 'Conc', dists = c('gamma', 'lgumbel', 'llogis', 'lnorm', 'lnorm_lnorm', 'weibull'), silent = TRUE, reweight = FALSE, rescale = FALSE)
# tracer les distributions
ssd_plot_cdf(dist, ylab = 'Percent of Species Affected (%)', xlab = 'REE Concentration (µg/L)', delta = Inf,
             average = NA, theme_classic = TRUE, text_size = 12)
# générer le tableau de la qualité de l’ajustement
ssd_gof(dist) %&gt;% dplyr::mutate_if(is.numeric, ~ signif(., 3))
# enregistrer le tracé
# la largeur et la hauteur sont en pouces, la résolution est en dpi (points par pouce)
ggsave('fit_dist_plot.png', width = 8 , height = 6 , dpi = 300)
# tracer la moyenne des modèles
# pour ajouter les intervalles de confiance, saisir ci = TRUE dans predict et ssd_plot
# nous recommandons d’utiliser nboot = 10000 dans predict, bien que l’exécution puisse prendre plusieurs minutes
pred &lt;- predict(dist, nboot=10000,ci=TRUE, proportion = unique(c(1:99, 5)/100))
ssd_plot(data, pred, left = 'Conc', label = 'Species', shape = 'Group', color = 'Group',
         label_size = 4, ylab = 'Percent of Species Affected (%)', xlab = 'REE Concentration (µg/L)', ci = TRUE, shift_x = 1.05, hc = 0.05,
         big.mark = ',', trans = 'log10', xlimits = NULL, xbreaks = c(10, 100, 1000, 10000), text_size = 13, theme_classic = TRUE) +
  ggtitle('') +
  scale_color_brewer(palette = 'Set1', name = 'Legend') +
  scale_shape(name = 'Legend')
# enregistrer le tracé
# la largeur et la hauteur sont en pouces, la résolution est en dpi (points par pouce)
ggsave('model_average_plot.png', width = 8 , height = 6 , dpi = 1000)
# obtenir les limites des intervalles de confiance
# utiliser l’argument nboot dans ssd_hc pour saisir le nombre d’échantillons bootstrap
dplyr::bind_rows(ssd_hc(dist, proportion = 0.05, ci = TRUE, nboot = 10000L, min_pboot = 0.8), ssd_hc(dist, proportion = 0.05, ci = TRUE, average = FALSE, nboot = 10000L, min_pboot = 0.8))</t>
  </si>
  <si>
    <t>Une seule concentration de chaque terre rare analysée. Les auteurs n’ont établi aucune relation dose-réponse qui pourrait être utilisée dans l’élaboration des recommandations.</t>
  </si>
  <si>
    <t>Den-Ouden, A.C.P.H., 1995. Aquatisch ecotoxicologisch onderzoek van zeldzame aardmetalen. Report No. TNO-MW, Delft.</t>
  </si>
  <si>
    <t>den Doore de Jong, L. E. et Roman, W. B. (1965). Tolerance of Chlorella vulgaris for metallic and non-metallic ions. Antonie van Leeuwenhoek, 31(1), 301–313. https://doi.org/10.1007/BF02045910</t>
  </si>
  <si>
    <t>Paramètres classiques non déclarés, aucune méthode statistique mentionnée (valeurs fournies comme étant la « concentration maximale tolérée » et la « concentration inhibitrice minimale », sans mention d’une analyse statistique).</t>
  </si>
  <si>
    <t xml:space="preserve">Les effets sur l’expression des gènes ne sont pas pertinents pour l’élaboration de recommandations. Les données sur la survie ne sont pas présentées dans l’article, on ne peut donc pas établir une relation dose-réponse ou des paramètres qui pourraient être utilisés dans l’élaboration de recommandations. </t>
  </si>
  <si>
    <t xml:space="preserve">Cette étude portait uniquement sur la toxicité de mélanges de terres rares. L’élaboration des RFQE repose sur les données de toxicité de substances individuelles. </t>
  </si>
  <si>
    <t xml:space="preserve">Les auteurs de l’étude ont utilisé des terres rares enrichies avec d’autres métaux (comme Co2+, Fe3+, Mn2+, Ni2+, Sr2+). L’effet de ces métaux sur la toxicité observée ne peut être exclu, et donc, cette étude n’est pas pertinente pour l’élaboration de recommandations. </t>
  </si>
  <si>
    <t>Cette étude porte sur Triticum aestivum, qui n’est pas une espèce aquatique et n’est pas pertinente pour les RFQE pour les eaux de surface.</t>
  </si>
  <si>
    <t>Étude à court terme sur le biote marin pour laquelle seules les CE50 pour les malformations ont été déclarées. Les RFQE à court terme n’utilisent que des données de CL50 ou l’équivalent (c.-à-d. immobilité). Cette étude ne convient donc pas à l’élaboration des RFQE.</t>
  </si>
  <si>
    <t xml:space="preserve">De nombreux aspects de la conception de l’expérience ne sont pas déclarés : mortalité des témoins pour l’essai de létalité, paramètres de qualité de l’eau, analyse statistique, et sources des organismes et des substances chimiques, notamment. Cette étude utilise également des concentrations nominales. De plus, l’essai sur l’activité motrice montre une relation dose-réponse incertaine (figure 1), et donc, un paramètre fiable ne peut être déterminé. </t>
  </si>
  <si>
    <t>Cette étude porte sur les effets des mélanges de terres rares et des lixiviats, ce qui la rend non pertinente pour l’élaboration de recommandations.</t>
  </si>
  <si>
    <t xml:space="preserve">Cette étude porte sur les effets biochimiques et histopathologiques du lanthane sur Mytilus galloprovincialis dans l’eau de mer. Les paramètres étudiés ne sont pas équivalents aux paramètres apicaux (croissance, survie, reproduction), ce qui fait en sorte que l’étude ne convient pas à l’élaboration de recommandations. </t>
  </si>
  <si>
    <t>Cette étude porte sur les effets de mélanges de terres rares sur sept espèces. Le tableau 1 de l’étude présente les concentrations variables de chaque terre rare (Ce, Gd et Lu) dans les essais, mais aucun essai n’a été effectué avec une seule terre rare. Étant donné que nous ne tenons pas compte des effets des mélanges, cet essai n’est pas pertinent pour l’élaboration de recommandations.</t>
  </si>
  <si>
    <t xml:space="preserve"> Les auteurs ont analysé deux concentrations de Ce seulement, ainsi que le témoin, ce qui rend cette étude inadéquate pour l’élaboration de recommandations. </t>
  </si>
  <si>
    <t>Cette étude est inacceptable pour l’élaboration de recommandations, car seules deux concentrations d’acétate de lanthane ont été utilisées, une espèce de cyanobactérie non standard (non résidente), Fischerella muscicola, cultivée sur un mur de pierre sur un toit a été utilisée, aucun paramètre approprié n’a été utilisé, les auteurs n’ont établi aucune statistique, et peu ou pas de renseignements ont été déclarés sur la qualité de l’eau, les conditions de culture et les conditions de l’expérience.</t>
  </si>
  <si>
    <t>Aucun renseignement n’a été fourni sur les paramètres de qualité de l’eau, la configuration générale et les conditions de l’expérience ou les témoins (leur utilisation ou leur mortalité). L’absence de témoins rend immédiatement cette étude inadéquate pour l’élaboration de recommandations.</t>
  </si>
  <si>
    <t xml:space="preserve">Cette étude porte sur les effets du La sur la croissance de L. minor. Bien qu’il s’agisse d’une étude de toxicité, elle n’utilise qu’une concentration de La (10 nM) dans trois expériences différentes. Elle ne convient pas à l’élaboration de recommandations, car il faut au moins trois concentrations pour établir une relation dose-réponse. </t>
  </si>
  <si>
    <t>Cette étude porte sur les effets du Ce sur la teneur en chlorophylle du maïs. Comme le maïs est une plante terrestre, il n’est pas pertinent pour le milieu aquatique. Par conséquent, cette étude sort du cadre de l’élaboration de recommandations sur la qualité de l’eau.</t>
  </si>
  <si>
    <t xml:space="preserve">Cette étude porte sur les effets combinés du La et du Ce sur la croissance de Microcystis aeruginosa. Tous les traitements comprennent une combinaison du La et du Ce. Étant donné que les RFQE ne tiennent pas compte des effets de mélanges, cet essai n’est pas pertinent pour leur élaboration. </t>
  </si>
  <si>
    <t xml:space="preserve">Protocoles standards suivis, concentrations dissoutes mesurées au début et à la fin de l’essai, taux de mortalité des témoins acceptable, paramètres de qualité de l’eau mesurés et préservés, toutefois précipitation visible observée aux concentrations maximales, et concentrations dissoutes ayant diminué au fil de l’essai, ce qui a entraîné une relation dose-réponse non fiable. Pour cette raison, les paramètres ont été calculés à partir des concentrations totales mesurées au début de l’essai. </t>
  </si>
  <si>
    <t>Les auteurs affirment que la croissance a diminué de façon importante à toutes les doses, mais aucun paramètre n’est rapporté dans l’étude et le graphique ne montre pas de différence importante. Mortalité des témoins ou autres critères de validité non déclarés. L’étude indique que les concentrations dissoutes ont été mesurées, mais elles n’ont pas été déclarées. Aucune méthode d’essai standard mentionnée. L’essai a une durée de trois jours pour la croissance, ce qui est trop court pour l’exposition à long terme, et les effets sur la croissance ne sont pas utilisés dans les recommandations concernant la toxicité aiguë. Le paramètre déclaré par les auteurs est multiplié par le rapport des masses moléculaires de Ce/CeO2 (140,116/172,115 = 0,8140836069) afin de convertir la toxicité du composé (CeO2) en toxicité de l’élément (Ce).</t>
  </si>
  <si>
    <r>
      <rPr>
        <sz val="9"/>
        <color rgb="FF000000"/>
        <rFont val="Arial"/>
        <family val="2"/>
      </rPr>
      <t xml:space="preserve">Des paramètres « supérieurs à » sont autorisés par le protocole du CCME s’ils permettent de satisfaire aux exigences minimales en matière de données, pour autant qu’ils soient limités dans l’ensemble de données et que l’espèce d’essai ne soit pas sensible. </t>
    </r>
    <r>
      <rPr>
        <sz val="9"/>
        <color theme="1"/>
        <rFont val="Arial"/>
        <family val="2"/>
      </rPr>
      <t xml:space="preserve">Toutefois, dans leur correspondance, les auteurs indiquent qu’il y avait </t>
    </r>
    <r>
      <rPr>
        <sz val="9"/>
        <color rgb="FFFF0000"/>
        <rFont val="Arial"/>
        <family val="2"/>
      </rPr>
      <t>0 % d’effet à cette concentration; elle n’est donc pas équivalente à une CL50</t>
    </r>
    <r>
      <rPr>
        <sz val="9"/>
        <color theme="1"/>
        <rFont val="Arial"/>
        <family val="2"/>
      </rPr>
      <t>.</t>
    </r>
  </si>
  <si>
    <t xml:space="preserve">Concentrations nominales, renouvellement semi-statique, méthode standard suivie. L’analyse des témoins n’est pas claire, mais l’essai a suivi la LD 211 de l’OCDE. Nombre suffisant de concentrations analysées et de répétitions. Données sur la CL50 non utilisées pour les DSE pour l’exposition chronique et données brutes non fournies pour calculer une dose effective plus faible. </t>
  </si>
  <si>
    <t xml:space="preserve">Fiable, paramètre calculé d’après la concentration dissoute moyenne dans la solution au début (jour 0) et à mi-parcours de l’essai. Les sous-échantillons à la fin de l’essai de 7 jours affichaient de 63,8 à 91,3 % des concentrations initiales. Méthodes standards suivies, réponse acceptable des témoins, déclaration des conditions et résultats pertinents de l’essai. </t>
  </si>
  <si>
    <t>CE10 privilégiée par rapport à CE25 si elle peut être dérivée statistiquement de façon fiable. Fiable, paramètre calculé d’après la concentration dissoute dans la solution au début (jour 0) de l’essai. Les sous-échantillons à la fin de l’essai de 14 jours affichaient de 8,6 à 21,9 % des concentrations initiales.</t>
  </si>
  <si>
    <t xml:space="preserve">Mortalité acceptable des témoins, concentrations d’ions libres mesurées au début (24 h) et à la fin de l’essai avec une différence négligeable entre les concentrations nominales et après 24 h, essai dans un milieu exempt de phosphore à faible pH avec une espèce d’algue tolérante, ce qui réduit les effets confondants. Le milieu contenait 2,75 x10-16 M d’EDTA, et une importante complexation s’est produite, mais les paramètres sont fondés sur les concentrations de Ce sous forme d’ions libres. </t>
  </si>
  <si>
    <t>*Le pH est modélisé à l’aide d’une relation linéaire entre les concentrations d’exposition (nominales) et le pH (mesuré à la fin de l’essai). Protocoles standards suivis de très près, fourniture d’une grande quantité d’information sur les normes, procédures, limites et variations des essais, concentrations totales et dissoutes mesurées au début et à la fin de l’essai, concentrations dissoutes mesurées également à 5 h et à 24h.</t>
  </si>
  <si>
    <t>Moyenne pondérée dans le temps (MPT) des concentrations dissoutes à t = 0 et t = 24. La fourchette du pH fournie couvre les valeurs mesurées dans les essais de toxicité, tableau S7. Protocoles standards suivis de très près, fourniture d’une grande quantité d’information sur les normes, procédures, limites et variations des essais, concentrations totales et dissoutes mesurées au début et à la fin de l’essai, concentrations dissoutes mesurées également à 5 h et à 24h.</t>
  </si>
  <si>
    <t>Moyenne pondérée dans le temps (MPT) de la concentration nominale à t = 0 et de la concentration modélisée à t = 48 (voir section 3.4). La fourchette du pH fournie couvre les valeurs mesurées dans les essais de toxicité, tableau S7. Protocoles standards suivis de très près, fourniture d’une grande quantité d’information sur les normes, procédures, limites et variations des essais, concentrations totales et dissoutes mesurées au début et à la fin de l’essai, concentrations dissoutes mesurées également à 5 h et à 24h.</t>
  </si>
  <si>
    <t>[79,86612, 742,6148]</t>
  </si>
  <si>
    <t xml:space="preserve">Paramètre privilégié. Fiable, paramètre calculé d’après la concentration dissoute moyenne dans la solution au début (jour 0) et à mi-parcours de l’essai. Les sous-échantillons à la fin de l’essai de 7 jours affichaient de 4,8 à 57,5 % des concentrations initiales. Méthodes standards suivies, réponse acceptable des témoins, déclaration des conditions et résultats pertinents de l’essai. </t>
  </si>
  <si>
    <t>Méthode standard modifiée suivie, critères de validité satisfaits. Paramètre fondé sur les concentrations mesurées de terres rares dissoutes au début de l’exposition (pourrait sous-estimer la toxicité). Un phosphore organique plutôt qu’inorganique a été utilisé pour prévenir la précipitation des terres rares sans nuire à la croissance de l’algue/plante. Paramètre déclaré dans les résultats de CETIS en annexe (p. 129 du rapport).</t>
  </si>
  <si>
    <t>D’après la concentration nominale. Méthodologie d’essai standard suivie, réponse acceptable des témoins, déclaration des renseignements pertinents sur les conditions et les résultats de l’essai. Les valeurs de CL50 ne sont pas employées pour les recommandations à long terme (toxicité chronique) et la durée est trop courte pour que l’exposition soit considérée comme chronique à ce stade du cycle vital (CCME 2007).</t>
  </si>
  <si>
    <t>Aucune mesure de la substance à l’essai, méthode standard suivie mais non disponible aux fins de consultation, mortalité acceptable des témoins, relation dose-réponse observée, répétition adéquate, nombre suffisant de concentrations analysées, pH faible aux concentrations maximales analysées, formule chimique non précisée, certains détails expérimentaux non déclarés, précipitation observée.</t>
  </si>
  <si>
    <t xml:space="preserve">Protocoles standards suivis, concentrations dissoutes mesurées à la fin de l’essai, bonne configuration de l’expérience, critères de validité satisfaits; toutefois, certains paramètres de qualité de l’eau et type d’essai non déclarés (bien que l’on puisse supposer qu’ils sont fondés sur des protocoles standards) et certaines incertitudes entourant la méthode statistique des auteurs (GUTS-RED-SD). </t>
  </si>
  <si>
    <t>Paramètre le plus sensible – privilégié. Paramètre déclaré dans les résultats de CETIS en annexe (p. 42 du rapport). Fiable, paramètre calculé d’après la concentration dissoute moyenne dans la solution au début (jour 0) et à mi-parcours de l’essai. Les sous-échantillons à la fin de l’essai de 7 jours affichaient de 56,8 à 60,8 % des concentrations initiales. Protocole standard suivi, réponse acceptable des témoins, déclaration des conditions et résultats pertinents de l’essai.</t>
  </si>
  <si>
    <t>Fiable, paramètre calculé d’après la concentration dissoute dans la solution au début (jour 0) de l’essai. Les sous-échantillons à la fin de l’essai de 14 jours affichaient de 9,0 à 32,4 % des concentrations initiales. Protocole standard suivi, réponse acceptable des témoins, déclaration des conditions et résultats pertinents de l’essai.</t>
  </si>
  <si>
    <t>Paramètre sans limite, pourrait être considéré comme une CMEO de 206,5 µg/L, qui est statistiquement et significativement différente de la valeur chez les témoins pour la longueur et le poids sec des alevins lorsqu’elle est évaluée au moyen de vérifications d’hypothèse. Paramètre calculé d’après la concentration dissoute moyenne dans la solution au début (jour 0) et à mi-parcours de l’essai. Les sous-échantillons à la fin de l’essai de 35 jours affichaient de 7,5 à 43,9 % des concentrations initiales. Protocole standard suivi, réponse acceptable des témoins, concentrations dissoutes mesurées, déclaration des conditions et résultats pertinents de l’essai.</t>
  </si>
  <si>
    <t xml:space="preserve">Mortalité acceptable des témoins, concentrations d’ions libres mesurées au début (24 h) et à la fin de l’essai avec une différence négligeable entre les concentrations nominales et après 24 h, essai dans un milieu exempt de phosphore à faible pH avec une espèce d’algue tolérante, ce qui réduit les effets confondants. Le milieu contenait 2,75 x10-16 M d’EDTA, et une importante complexation s’est produite, mais les paramètres sont fondés sur les concentrations de La sous forme d’ions libres. </t>
  </si>
  <si>
    <t>Moyenne géométrique des concentrations d’ions libres pour tous les traitements à base de MOD (LB, ML, AHFS, AFFS; conditions d’exposition identiques), calculée à l’interne. Équivalent aux protocoles standards, concentrations de la substance mesurées, mortalité acceptable des témoins et paramètre acceptable, mais les conditions de pH et de température peuvent avoir une incidence sur la toxicité.</t>
  </si>
  <si>
    <t xml:space="preserve">Paramètre tiré des données en annexe (résultats de CETIS, p. 146). Des concentrations nominales ont servi à calculer le paramètre, ce qui pourrait sous-estimer la toxicité en raison de la diminution des concentrations dissoutes mesurées de terres rares. Toutefois, une croissance réduite des racines a été observée à des concentrations élevées de terres rares et une relation dose-réponse a été établie en fonction des concentrations nominales des éléments. Un phosphore organique plutôt qu’inorganique a été utilisé pour prévenir la précipitation des terres rares sans nuire à la croissance de l’algue/plante. Méthode standard modifiée suivie, renouvellement de l’exposition. </t>
  </si>
  <si>
    <t>Aucune mesure de la substance à l’essai, méthode standard suivie mais non disponible aux fins de consultation, mortalité acceptable des témoins, relation dose-réponse observée, répétition adéquate, nombre suffisant de concentrations analysées, pH faible aux concentrations maximales analysées, une très faible valeur finale de pH de 4,2 à 67,5 µM mais une valeur initiale de 6,24 (essai de 48 h), formule chimique non précisée, certains détails expérimentaux non déclarés.</t>
  </si>
  <si>
    <t xml:space="preserve">Paramètre le plus sensible – privilégié. Fiable, paramètre calculé d’après la concentration dissoute moyenne dans la solution au début (jour 0) et à mi-parcours de l’essai. Les sous-échantillons à la fin de l’essai de 35 jours affichaient de 11,9 à 38,7 % des concentrations initiales. Protocole standard suivi, déclaration des conditions et résultats pertinents de l’essai, rendement acceptable des témoins. </t>
  </si>
  <si>
    <t xml:space="preserve">Paramètre le plus sensible – privilégié. Fiable, paramètre calculé d’après la concentration dissoute moyenne dans la solution au début (jour 0) et à mi-parcours de l’essai. Les sous-échantillons à la fin de l’essai de 7 jours affichaient de 63,8 à 74,9 % des concentrations initiales. Méthode standard suivie, réponse acceptable des témoins, déclaration des conditions et résultats pertinents de l’essai. </t>
  </si>
  <si>
    <t xml:space="preserve">Fiable, paramètre calculé d’après la concentration dissoute dans la solution au début (jour 0) de l’essai. Les sous-échantillons à la fin de l’essai de 14 jours affichaient de 6,5 à 23,4 % des concentrations initiales. Méthode standard suivie, réponse acceptable des témoins, déclaration des conditions et résultats pertinents de l’essai. </t>
  </si>
  <si>
    <t>Concentrations nominales, renouvellement semi-statique, méthode standard suivie. L’analyse des témoins n’est pas claire, mais l’essai a suivi la LD 211 de l’OCDE. Nombre suffisant de concentrations analysées et de répétitions. Données sur la CL50 non utilisées pour les DSE pour l’exposition chronique et données brutes non fournies pour calculer une dose effective plus faible.</t>
  </si>
  <si>
    <t>Le paramètre est fondé sur la concentration nominale. Toutefois, les substances à l’essai étaient complètement dissoutes et le paramètre de toxicité était inférieur à la solubilité dans l’eau. Deux essais définitifs ont été effectués. On a recalculé la CI10 à l’interne en faisant la moyenne géométrique des deux essais (exp. 1 et exp. 2). Répétition adéquate et bon rendement des témoins. Relation dose-réponse observée. CI25 et CI50 aussi calculées (disponibles dans le rapport). Le pH a augmenté au fil du temps.</t>
  </si>
  <si>
    <t xml:space="preserve">Paramètre le plus sensible – privilégié. Fiable, paramètre calculé d’après la concentration dissoute moyenne dans la solution au début (jour 0) et à mi-parcours de l’essai. Les sous-échantillons à la fin de l’essai de 35 jours affichaient de 25,7 à 71,1 % des concentrations initiales. Méthode standard suivie, résultats acceptables des témoins, déclaration des conditions et résultats pertinents de l’essai. </t>
  </si>
  <si>
    <t>Fiable, paramètre calculé d’après la concentration dissoute moyenne dans la solution au début (jour 0) et à mi-parcours de l’essai. Les sous-échantillons à la fin de l’essai de 7 jours affichaient de 70,4 à 87,2 % des concentrations initiales. Méthode standard suivie, réponse acceptable des témoins, déclaration des conditions et résultats pertinents de l’essai.</t>
  </si>
  <si>
    <t>CE10 privilégiée par rapport à CE25 si elle peut être dérivée statistiquement de façon fiable. Fiable, paramètre calculé d’après la concentration dissoute dans la solution au début (jour 0) de l’essai. Les sous-échantillons à la fin de l’essai de 14 jours affichaient de 13,9 à 64 % des concentrations initiales.</t>
  </si>
  <si>
    <t xml:space="preserve">Ce rapport porte sur les effets du Phoslock sur divers organismes et pour diverses durées (chronique/aiguë). Des sous-échantillons de Phoslock ont été analysés pour détecter la présence de lanthane (La) par spectroscopie d’émission avec plasma induit par haute fréquence (ICP/AES), mais le lanthane seul n’a pas été analysé dans les expériences. Par conséquent, nous ne pouvons exclure les effets confondants d’autres substances présentes dans le Phoslock, ce qui rend cette étude non pertinente pour l’élaboration de RFQE. </t>
  </si>
  <si>
    <t xml:space="preserve">Cette étude porte sur les effets du La sur Elodea nuttallii. Bien qu’il s’agisse d’une étude de toxicité, les auteurs n’ont pas déclaré de paramètres pertinents pour l’élaboration de recommandations. Les paramètres déclarés comprennent les variations du taux de production d’O2, les concentrations de pigments photosynthétiques et diverses autres substances chimiques (MDA, GSH, TNP-SH, PC). Les résultats sont présentés comme étant la concentration chimique biologique (axe des y) en fonction de la concentration de La (axe des x), donc aucune relation dose-réponse n’est déclarée. Les paramètres pertinents, comme la croissance, la survie et la reproduction ne peuvent être extraits de ces données. </t>
  </si>
  <si>
    <t>Cette étude porte sur l’effet des terres rares sur la croissance et le métabolisme des antioxydants chez Lemna minor. Elle est classée comme inacceptable pour les raisons suivantes : aucun paramètre pertinent déclaré (paramètre d’effet et statistique), peu de renseignements sur la conception de l’expérience, on ne sait pas si le lanthane a été utilisé seul ou en mélange avec d’autres terres rares.</t>
  </si>
  <si>
    <t xml:space="preserve">Après 13 jours, à des concentrations de 0,5 et 1 mg/L, les algues sont mortes; par conséquent, les auteurs n’ont pas fourni de données pour ces concentrations. Sans la gamme complète des concentrations d’Y et avec des données disponibles pour seulement deux concentrations, cette étude ne convient pas à l’élaboration de recommandations. Faible déclaration des statistiques, absence de déclaration des paramètres de qualité de l’eau, absence de renseignements sur les concentrations mesurées et le fait qu’elles ont été préservées, la biomasse des témoins n’a pas augmenté de façon exponentielle par un facteur de 16. </t>
  </si>
  <si>
    <t>González, V., Vignati, D.A.L., Pons, M.-N., Montarges-Pelletier, E., Bojic, C. et Giamberini, L. 2015. Lanthanide ecotoxicity: First attempt to measure environmental risk for aquatic organisms. Environmental Pollution 199: 139–147. doi:10.1016/j.envpol.2015.01.020. (Disponible en anglais seulement)</t>
  </si>
  <si>
    <t>Gonzalez et coll.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</si>
</sst>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0"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9"/>
      <name val="Arial"/>
      <family val="2"/>
    </font>
    <font>
      <b/>
      <sz val="9"/>
      <color theme="0"/>
      <name val="Arial"/>
      <family val="2"/>
    </font>
    <font>
      <sz val="9"/>
      <color theme="0"/>
      <name val="Arial"/>
      <family val="2"/>
    </font>
    <font>
      <sz val="9"/>
      <color rgb="FF9C0006"/>
      <name val="Calibri"/>
      <family val="2"/>
      <scheme val="minor"/>
    </font>
    <font>
      <sz val="9"/>
      <color rgb="FF006100"/>
      <name val="Arial"/>
      <family val="2"/>
    </font>
    <font>
      <sz val="9"/>
      <color rgb="FF9C5700"/>
      <name val="Arial"/>
      <family val="2"/>
    </font>
    <font>
      <sz val="9"/>
      <color rgb="FF000000"/>
      <name val="Arial"/>
      <family val="2"/>
    </font>
    <font>
      <b/>
      <sz val="9"/>
      <name val="Arial"/>
      <family val="2"/>
    </font>
    <font>
      <sz val="8"/>
      <name val="Arial"/>
      <family val="2"/>
    </font>
    <font>
      <b/>
      <sz val="9"/>
      <color rgb="FFFFFFFF"/>
      <name val="Arial"/>
      <family val="2"/>
    </font>
    <font>
      <sz val="9"/>
      <color rgb="FFFFFFFF"/>
      <name val="Arial"/>
      <family val="2"/>
    </font>
    <font>
      <vertAlign val="subscript"/>
      <sz val="9"/>
      <name val="Arial"/>
      <family val="2"/>
    </font>
    <font>
      <vertAlign val="subscript"/>
      <sz val="9"/>
      <color rgb="FF000000"/>
      <name val="Arial"/>
      <family val="2"/>
    </font>
    <font>
      <sz val="12"/>
      <name val="Arial"/>
      <family val="2"/>
    </font>
    <font>
      <sz val="11"/>
      <name val="Aptos Narrow"/>
      <family val="2"/>
    </font>
    <font>
      <sz val="12"/>
      <color theme="0"/>
      <name val="Arial"/>
      <family val="2"/>
    </font>
    <font>
      <sz val="9"/>
      <name val="Arial"/>
      <family val="2"/>
      <charset val="1"/>
    </font>
    <font>
      <sz val="12"/>
      <color rgb="FF000000"/>
      <name val="Calibri"/>
      <family val="2"/>
    </font>
    <font>
      <sz val="12"/>
      <color rgb="FF000000"/>
      <name val="Arial"/>
      <family val="2"/>
    </font>
    <font>
      <sz val="9"/>
      <color rgb="FFFF0000"/>
      <name val="Arial"/>
      <family val="2"/>
    </font>
    <font>
      <sz val="12"/>
      <color theme="1"/>
      <name val="Arial"/>
      <family val="2"/>
    </font>
    <font>
      <sz val="11"/>
      <color theme="1"/>
      <name val="Calibri"/>
      <family val="2"/>
    </font>
    <font>
      <sz val="11"/>
      <name val="Calibri"/>
      <family val="2"/>
      <scheme val="minor"/>
    </font>
    <font>
      <b/>
      <sz val="12"/>
      <color theme="1"/>
      <name val="Arial"/>
      <family val="2"/>
    </font>
    <font>
      <sz val="10"/>
      <color theme="1"/>
      <name val="Arial"/>
      <family val="2"/>
    </font>
    <font>
      <sz val="9"/>
      <color rgb="FF0078D4"/>
      <name val="Times New Roman"/>
      <family val="1"/>
    </font>
    <font>
      <i/>
      <sz val="9"/>
      <color rgb="FF000000"/>
      <name val="Arial"/>
      <family val="2"/>
    </font>
    <font>
      <i/>
      <sz val="9"/>
      <color theme="1"/>
      <name val="Arial"/>
      <family val="2"/>
    </font>
    <font>
      <sz val="9"/>
      <color rgb="FF242424"/>
      <name val="Arial"/>
      <family val="2"/>
    </font>
    <font>
      <b/>
      <sz val="9"/>
      <color rgb="FF000000"/>
      <name val="Arial"/>
      <family val="2"/>
    </font>
    <font>
      <vertAlign val="superscript"/>
      <sz val="9"/>
      <color rgb="FF000000"/>
      <name val="Arial"/>
      <family val="2"/>
    </font>
    <font>
      <vertAlign val="superscript"/>
      <sz val="9"/>
      <color theme="1"/>
      <name val="Arial"/>
      <family val="2"/>
    </font>
    <font>
      <sz val="9"/>
      <color rgb="FF000000"/>
      <name val="Aptos Narrow"/>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CCCFF"/>
        <bgColor indexed="64"/>
      </patternFill>
    </fill>
    <fill>
      <patternFill patternType="solid">
        <fgColor theme="9" tint="0.59999389629810485"/>
        <bgColor indexed="64"/>
      </patternFill>
    </fill>
    <fill>
      <patternFill patternType="solid">
        <fgColor rgb="FFCCFFFF"/>
        <bgColor indexed="64"/>
      </patternFill>
    </fill>
    <fill>
      <patternFill patternType="solid">
        <fgColor theme="4"/>
        <bgColor theme="4"/>
      </patternFill>
    </fill>
  </fills>
  <borders count="16">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indexed="64"/>
      </right>
      <top/>
      <bottom/>
      <diagonal/>
    </border>
  </borders>
  <cellStyleXfs count="8">
    <xf numFmtId="0" fontId="0" fillId="0" borderId="0"/>
    <xf numFmtId="0" fontId="11" fillId="4" borderId="0" applyNumberFormat="0" applyBorder="0" applyProtection="0">
      <alignment horizontal="center" vertical="center" wrapText="1"/>
    </xf>
    <xf numFmtId="0" fontId="10" fillId="5" borderId="0" applyNumberFormat="0" applyBorder="0" applyProtection="0">
      <alignment horizontal="center" vertical="center" wrapText="1"/>
    </xf>
    <xf numFmtId="0" fontId="12" fillId="6" borderId="0" applyNumberFormat="0" applyBorder="0" applyProtection="0">
      <alignment horizontal="center" vertical="center" wrapText="1"/>
    </xf>
    <xf numFmtId="0" fontId="9" fillId="7" borderId="2" applyNumberFormat="0" applyBorder="0" applyProtection="0">
      <alignment horizontal="center" vertical="center" wrapText="1"/>
    </xf>
    <xf numFmtId="0" fontId="27" fillId="0" borderId="0"/>
    <xf numFmtId="0" fontId="4" fillId="0" borderId="0"/>
    <xf numFmtId="0" fontId="3" fillId="0" borderId="0"/>
  </cellStyleXfs>
  <cellXfs count="194">
    <xf numFmtId="0" fontId="0" fillId="0" borderId="0" xfId="0"/>
    <xf numFmtId="0" fontId="6" fillId="0" borderId="1" xfId="0"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13" fillId="0" borderId="1" xfId="1" applyFont="1" applyFill="1" applyBorder="1" applyAlignment="1">
      <alignment horizontal="center" vertical="center"/>
    </xf>
    <xf numFmtId="0" fontId="6" fillId="0" borderId="3"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7" fillId="0" borderId="1" xfId="0" applyFont="1" applyBorder="1" applyAlignment="1">
      <alignment horizontal="center" vertical="center"/>
    </xf>
    <xf numFmtId="0" fontId="6" fillId="0" borderId="1" xfId="1" applyFont="1" applyFill="1" applyBorder="1" applyAlignment="1">
      <alignment horizontal="center" vertical="center"/>
    </xf>
    <xf numFmtId="0" fontId="7" fillId="0" borderId="1" xfId="1" applyFont="1" applyFill="1" applyBorder="1" applyAlignment="1">
      <alignment horizontal="left" vertical="center"/>
    </xf>
    <xf numFmtId="0" fontId="5" fillId="0" borderId="3" xfId="0" applyFont="1" applyBorder="1" applyAlignment="1">
      <alignment horizontal="left" vertical="center"/>
    </xf>
    <xf numFmtId="0" fontId="8" fillId="0" borderId="1" xfId="0" applyFont="1" applyBorder="1" applyAlignment="1">
      <alignment horizontal="left" vertical="center"/>
    </xf>
    <xf numFmtId="0" fontId="7" fillId="0" borderId="1" xfId="1" applyFont="1" applyFill="1" applyBorder="1" applyAlignment="1">
      <alignment horizontal="center" vertical="center"/>
    </xf>
    <xf numFmtId="0" fontId="13" fillId="0" borderId="1" xfId="1" applyFont="1" applyFill="1" applyBorder="1">
      <alignment horizontal="center" vertical="center" wrapText="1"/>
    </xf>
    <xf numFmtId="0" fontId="7" fillId="0" borderId="3" xfId="1" applyFont="1" applyFill="1" applyBorder="1" applyAlignment="1">
      <alignment horizontal="left" vertical="center"/>
    </xf>
    <xf numFmtId="0" fontId="7" fillId="0" borderId="1" xfId="3" applyFont="1" applyFill="1" applyBorder="1" applyAlignment="1">
      <alignment horizontal="center" vertical="center"/>
    </xf>
    <xf numFmtId="0" fontId="7" fillId="0" borderId="3" xfId="1" applyFont="1" applyFill="1" applyBorder="1" applyAlignment="1">
      <alignment horizontal="left" vertical="top"/>
    </xf>
    <xf numFmtId="0" fontId="14" fillId="0" borderId="1"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center" vertical="center"/>
    </xf>
    <xf numFmtId="0" fontId="7" fillId="0" borderId="5" xfId="0" applyFont="1" applyBorder="1" applyAlignment="1">
      <alignment horizontal="left" vertical="center"/>
    </xf>
    <xf numFmtId="0" fontId="7" fillId="0" borderId="1" xfId="0" applyFont="1" applyBorder="1" applyAlignment="1">
      <alignment horizontal="center" vertical="top"/>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1" xfId="1" applyFont="1" applyFill="1" applyBorder="1">
      <alignment horizontal="center" vertical="center" wrapText="1"/>
    </xf>
    <xf numFmtId="0" fontId="7" fillId="0" borderId="4" xfId="1" applyFont="1" applyFill="1" applyBorder="1" applyAlignment="1">
      <alignment horizontal="center" vertical="center"/>
    </xf>
    <xf numFmtId="0" fontId="7" fillId="0" borderId="4" xfId="1" applyFont="1" applyFill="1" applyBorder="1" applyAlignment="1">
      <alignment horizontal="left" vertical="center"/>
    </xf>
    <xf numFmtId="0" fontId="7" fillId="0" borderId="1" xfId="0" applyFont="1" applyBorder="1" applyAlignment="1">
      <alignment horizontal="left" vertical="top"/>
    </xf>
    <xf numFmtId="0" fontId="7" fillId="0" borderId="7" xfId="0" applyFont="1" applyBorder="1" applyAlignment="1" applyProtection="1">
      <alignment horizontal="center" vertical="center"/>
      <protection locked="0"/>
    </xf>
    <xf numFmtId="164" fontId="7" fillId="0" borderId="1" xfId="0" applyNumberFormat="1" applyFont="1" applyBorder="1" applyAlignment="1">
      <alignment horizontal="center" vertical="center"/>
    </xf>
    <xf numFmtId="0" fontId="7" fillId="0" borderId="4" xfId="3" applyFont="1" applyFill="1" applyBorder="1" applyAlignment="1">
      <alignment horizontal="center" vertical="center"/>
    </xf>
    <xf numFmtId="0" fontId="13" fillId="0" borderId="7" xfId="1"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7" fillId="0" borderId="1" xfId="0" applyFont="1" applyBorder="1" applyAlignment="1">
      <alignment horizontal="left" vertical="center"/>
    </xf>
    <xf numFmtId="0" fontId="13" fillId="0" borderId="7" xfId="2" applyFont="1" applyFill="1" applyBorder="1" applyAlignment="1">
      <alignment horizontal="center" vertical="center"/>
    </xf>
    <xf numFmtId="0" fontId="13" fillId="0" borderId="1" xfId="2" applyFont="1" applyFill="1" applyBorder="1" applyAlignment="1">
      <alignment horizontal="center" vertical="center"/>
    </xf>
    <xf numFmtId="0" fontId="13" fillId="0" borderId="7" xfId="1" applyFont="1" applyFill="1" applyBorder="1">
      <alignment horizontal="center" vertical="center" wrapText="1"/>
    </xf>
    <xf numFmtId="0" fontId="7" fillId="4" borderId="1" xfId="1" applyFont="1" applyBorder="1">
      <alignment horizontal="center" vertical="center" wrapText="1"/>
    </xf>
    <xf numFmtId="0" fontId="7" fillId="0" borderId="7" xfId="3" applyFont="1" applyFill="1" applyBorder="1" applyAlignment="1">
      <alignment horizontal="center" vertical="center"/>
    </xf>
    <xf numFmtId="0" fontId="7" fillId="4" borderId="1" xfId="1" applyFont="1" applyBorder="1" applyAlignment="1">
      <alignment horizontal="center" vertical="center"/>
    </xf>
    <xf numFmtId="0" fontId="7" fillId="0" borderId="7" xfId="1" applyFont="1" applyFill="1" applyBorder="1">
      <alignment horizontal="center" vertical="center" wrapText="1"/>
    </xf>
    <xf numFmtId="0" fontId="7" fillId="0" borderId="7" xfId="1" applyFont="1" applyFill="1" applyBorder="1" applyAlignment="1">
      <alignment horizontal="center" vertical="center"/>
    </xf>
    <xf numFmtId="0" fontId="20" fillId="0" borderId="0" xfId="0" applyFont="1"/>
    <xf numFmtId="0" fontId="20" fillId="0" borderId="0" xfId="0" applyFont="1" applyAlignment="1">
      <alignment horizontal="center" vertical="center"/>
    </xf>
    <xf numFmtId="0" fontId="20" fillId="0" borderId="0" xfId="0" applyFont="1" applyAlignment="1">
      <alignment vertical="center"/>
    </xf>
    <xf numFmtId="0" fontId="7" fillId="0" borderId="8" xfId="1" applyFont="1" applyFill="1" applyBorder="1" applyAlignment="1">
      <alignment horizontal="center" vertical="center"/>
    </xf>
    <xf numFmtId="16" fontId="7" fillId="0" borderId="1" xfId="1" applyNumberFormat="1" applyFont="1" applyFill="1" applyBorder="1" applyAlignment="1">
      <alignment horizontal="center" vertical="center"/>
    </xf>
    <xf numFmtId="0" fontId="7" fillId="0" borderId="6" xfId="1" applyFont="1" applyFill="1" applyBorder="1" applyAlignment="1">
      <alignment horizontal="center" vertical="center"/>
    </xf>
    <xf numFmtId="0" fontId="7" fillId="4" borderId="4" xfId="1" applyFont="1" applyBorder="1" applyAlignment="1">
      <alignment horizontal="center" vertical="center"/>
    </xf>
    <xf numFmtId="0" fontId="7" fillId="0" borderId="0" xfId="0" applyFont="1" applyAlignment="1">
      <alignment horizontal="center" vertical="center"/>
    </xf>
    <xf numFmtId="2" fontId="7" fillId="0" borderId="1" xfId="0" applyNumberFormat="1" applyFont="1" applyBorder="1" applyAlignment="1">
      <alignment horizontal="center" vertical="center"/>
    </xf>
    <xf numFmtId="0" fontId="6" fillId="0" borderId="7" xfId="0" applyFont="1" applyBorder="1" applyAlignment="1">
      <alignment horizontal="left" vertical="center"/>
    </xf>
    <xf numFmtId="0" fontId="7" fillId="0" borderId="1" xfId="3" applyFont="1" applyFill="1" applyBorder="1" applyAlignment="1">
      <alignment horizontal="left" vertical="center"/>
    </xf>
    <xf numFmtId="0" fontId="7" fillId="0" borderId="1" xfId="0" applyFont="1" applyBorder="1" applyAlignment="1">
      <alignment vertical="top"/>
    </xf>
    <xf numFmtId="0" fontId="7" fillId="0" borderId="1" xfId="0" applyFont="1" applyBorder="1" applyAlignment="1">
      <alignment vertical="center"/>
    </xf>
    <xf numFmtId="16" fontId="7" fillId="0" borderId="1" xfId="1" applyNumberFormat="1" applyFont="1" applyFill="1" applyBorder="1">
      <alignment horizontal="center" vertical="center" wrapText="1"/>
    </xf>
    <xf numFmtId="0" fontId="7" fillId="3" borderId="1" xfId="0" applyFont="1" applyFill="1" applyBorder="1" applyAlignment="1">
      <alignment horizontal="center" vertical="center"/>
    </xf>
    <xf numFmtId="0" fontId="7" fillId="0" borderId="1" xfId="1" applyFont="1" applyFill="1" applyBorder="1" applyAlignment="1">
      <alignment vertical="center"/>
    </xf>
    <xf numFmtId="0" fontId="7" fillId="0" borderId="3" xfId="3" applyFont="1" applyFill="1" applyBorder="1" applyAlignment="1">
      <alignment horizontal="left" vertical="center"/>
    </xf>
    <xf numFmtId="0" fontId="7" fillId="0" borderId="0" xfId="1" applyFont="1" applyFill="1" applyBorder="1" applyAlignment="1">
      <alignment horizontal="left" vertical="center"/>
    </xf>
    <xf numFmtId="17" fontId="7" fillId="0" borderId="1" xfId="0" applyNumberFormat="1" applyFont="1" applyBorder="1" applyAlignment="1">
      <alignment horizontal="center" vertical="center"/>
    </xf>
    <xf numFmtId="0" fontId="7" fillId="0" borderId="4" xfId="0" applyFont="1" applyBorder="1" applyAlignment="1">
      <alignment vertical="center"/>
    </xf>
    <xf numFmtId="0" fontId="6" fillId="0" borderId="3" xfId="0" applyFont="1" applyBorder="1" applyAlignment="1">
      <alignment vertical="center"/>
    </xf>
    <xf numFmtId="0" fontId="18" fillId="0" borderId="1" xfId="1" applyFont="1" applyFill="1" applyBorder="1" applyAlignment="1">
      <alignment horizontal="center" vertical="center"/>
    </xf>
    <xf numFmtId="0" fontId="9" fillId="0" borderId="1" xfId="0" applyFont="1" applyBorder="1" applyAlignment="1">
      <alignment horizontal="left" vertical="center"/>
    </xf>
    <xf numFmtId="0" fontId="7" fillId="0" borderId="4" xfId="0" applyFont="1" applyBorder="1" applyAlignment="1">
      <alignment horizontal="center" vertical="center" wrapText="1"/>
    </xf>
    <xf numFmtId="0" fontId="5" fillId="0" borderId="3" xfId="0" applyFont="1" applyBorder="1" applyAlignment="1">
      <alignment vertical="center"/>
    </xf>
    <xf numFmtId="16" fontId="7" fillId="0" borderId="1" xfId="1" quotePrefix="1" applyNumberFormat="1" applyFont="1" applyFill="1" applyBorder="1" applyAlignment="1">
      <alignment horizontal="center" vertical="center"/>
    </xf>
    <xf numFmtId="0" fontId="7" fillId="0" borderId="4" xfId="1" applyFont="1" applyFill="1" applyBorder="1">
      <alignment horizontal="center" vertical="center" wrapText="1"/>
    </xf>
    <xf numFmtId="1" fontId="7" fillId="0" borderId="1" xfId="1" applyNumberFormat="1" applyFont="1" applyFill="1" applyBorder="1" applyAlignment="1">
      <alignment horizontal="center" vertical="center"/>
    </xf>
    <xf numFmtId="0" fontId="22" fillId="0" borderId="0" xfId="0" applyFont="1"/>
    <xf numFmtId="0" fontId="8" fillId="0" borderId="1" xfId="0" applyFont="1" applyBorder="1" applyAlignment="1">
      <alignment vertical="center"/>
    </xf>
    <xf numFmtId="0" fontId="22" fillId="0" borderId="0" xfId="0" applyFont="1" applyAlignment="1">
      <alignment horizontal="left" vertical="center"/>
    </xf>
    <xf numFmtId="0" fontId="7" fillId="0" borderId="3" xfId="0" applyFont="1" applyBorder="1" applyAlignment="1">
      <alignment vertical="center"/>
    </xf>
    <xf numFmtId="16" fontId="7" fillId="0" borderId="1" xfId="0" applyNumberFormat="1" applyFont="1" applyBorder="1" applyAlignment="1">
      <alignment horizontal="center" vertical="center"/>
    </xf>
    <xf numFmtId="0" fontId="20" fillId="0" borderId="1" xfId="0" applyFont="1" applyBorder="1" applyAlignment="1">
      <alignment horizontal="center" vertical="center"/>
    </xf>
    <xf numFmtId="0" fontId="14" fillId="0" borderId="1" xfId="0" applyFont="1" applyBorder="1" applyAlignment="1">
      <alignment horizontal="left" vertical="center"/>
    </xf>
    <xf numFmtId="0" fontId="14" fillId="0" borderId="4" xfId="0" applyFont="1" applyBorder="1" applyAlignment="1">
      <alignment horizontal="left" vertical="center"/>
    </xf>
    <xf numFmtId="0" fontId="7" fillId="0" borderId="3" xfId="1" applyFont="1" applyFill="1" applyBorder="1" applyAlignment="1">
      <alignment horizontal="center" vertical="center"/>
    </xf>
    <xf numFmtId="0" fontId="7" fillId="2" borderId="1" xfId="0" applyFont="1" applyFill="1" applyBorder="1" applyAlignment="1">
      <alignment horizontal="center" vertical="center"/>
    </xf>
    <xf numFmtId="0" fontId="7" fillId="6" borderId="1" xfId="3" applyFont="1" applyBorder="1" applyAlignment="1">
      <alignment horizontal="center" vertical="center"/>
    </xf>
    <xf numFmtId="0" fontId="23" fillId="0" borderId="1" xfId="0" applyFont="1" applyBorder="1"/>
    <xf numFmtId="0" fontId="21" fillId="0" borderId="1" xfId="0" applyFont="1" applyBorder="1"/>
    <xf numFmtId="0" fontId="7" fillId="0" borderId="1" xfId="1" applyFont="1" applyFill="1" applyBorder="1" applyAlignment="1">
      <alignment horizontal="left" vertical="center" wrapText="1"/>
    </xf>
    <xf numFmtId="0" fontId="7" fillId="0" borderId="1" xfId="3" applyFont="1" applyFill="1" applyBorder="1" applyAlignment="1">
      <alignment horizontal="left" vertical="center" wrapText="1"/>
    </xf>
    <xf numFmtId="3" fontId="7" fillId="0" borderId="1" xfId="0" applyNumberFormat="1" applyFont="1" applyBorder="1" applyAlignment="1">
      <alignment horizontal="center" vertical="center"/>
    </xf>
    <xf numFmtId="0" fontId="7" fillId="0" borderId="3" xfId="1" applyFont="1" applyFill="1" applyBorder="1">
      <alignment horizontal="center" vertical="center" wrapText="1"/>
    </xf>
    <xf numFmtId="0" fontId="7" fillId="0" borderId="1" xfId="3" applyNumberFormat="1" applyFont="1" applyFill="1" applyBorder="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left" vertical="center"/>
    </xf>
    <xf numFmtId="0" fontId="0" fillId="0" borderId="0" xfId="0" applyAlignment="1">
      <alignment horizontal="left"/>
    </xf>
    <xf numFmtId="0" fontId="24" fillId="0" borderId="0" xfId="0" applyFont="1" applyAlignment="1">
      <alignment horizontal="left"/>
    </xf>
    <xf numFmtId="0" fontId="25" fillId="0" borderId="0" xfId="0" applyFont="1" applyAlignment="1">
      <alignment horizontal="left"/>
    </xf>
    <xf numFmtId="0" fontId="24" fillId="0" borderId="0" xfId="0" applyFont="1" applyAlignment="1">
      <alignment horizontal="left" wrapText="1"/>
    </xf>
    <xf numFmtId="0" fontId="4" fillId="8" borderId="0" xfId="6" applyFill="1"/>
    <xf numFmtId="0" fontId="4" fillId="0" borderId="0" xfId="6"/>
    <xf numFmtId="0" fontId="4" fillId="0" borderId="0" xfId="6" applyAlignment="1">
      <alignment horizontal="right"/>
    </xf>
    <xf numFmtId="0" fontId="4" fillId="9" borderId="0" xfId="6" applyFill="1" applyAlignment="1">
      <alignment horizontal="right"/>
    </xf>
    <xf numFmtId="0" fontId="28" fillId="0" borderId="0" xfId="6" applyFont="1" applyAlignment="1">
      <alignment horizontal="left" vertical="center"/>
    </xf>
    <xf numFmtId="0" fontId="28" fillId="0" borderId="0" xfId="6" applyFont="1" applyAlignment="1">
      <alignment horizontal="right" vertical="center"/>
    </xf>
    <xf numFmtId="0" fontId="28" fillId="0" borderId="0" xfId="6" applyFont="1" applyAlignment="1">
      <alignment horizontal="right" vertical="center" wrapText="1"/>
    </xf>
    <xf numFmtId="0" fontId="28" fillId="9" borderId="0" xfId="6" applyFont="1" applyFill="1" applyAlignment="1">
      <alignment horizontal="right" vertical="center"/>
    </xf>
    <xf numFmtId="0" fontId="28" fillId="0" borderId="0" xfId="6" applyFont="1" applyAlignment="1">
      <alignment horizontal="left" vertical="center" wrapText="1"/>
    </xf>
    <xf numFmtId="0" fontId="28" fillId="0" borderId="0" xfId="6" applyFont="1" applyAlignment="1">
      <alignment vertical="center" wrapText="1"/>
    </xf>
    <xf numFmtId="0" fontId="4" fillId="0" borderId="0" xfId="6" applyAlignment="1">
      <alignment horizontal="left"/>
    </xf>
    <xf numFmtId="0" fontId="28" fillId="9" borderId="0" xfId="6" applyFont="1" applyFill="1" applyAlignment="1">
      <alignment horizontal="right" vertical="center" wrapText="1"/>
    </xf>
    <xf numFmtId="0" fontId="29" fillId="0" borderId="0" xfId="6" applyFont="1" applyAlignment="1">
      <alignment vertical="top" wrapText="1"/>
    </xf>
    <xf numFmtId="0" fontId="0" fillId="2"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30" fillId="2" borderId="5" xfId="0" applyFont="1" applyFill="1" applyBorder="1"/>
    <xf numFmtId="0" fontId="0" fillId="2" borderId="10" xfId="0" applyFill="1" applyBorder="1"/>
    <xf numFmtId="0" fontId="0" fillId="2" borderId="6" xfId="0" applyFill="1" applyBorder="1"/>
    <xf numFmtId="0" fontId="0" fillId="2" borderId="14" xfId="0" applyFill="1" applyBorder="1"/>
    <xf numFmtId="0" fontId="0" fillId="2" borderId="11" xfId="0" applyFill="1" applyBorder="1"/>
    <xf numFmtId="49" fontId="0" fillId="2" borderId="14" xfId="0" applyNumberFormat="1" applyFill="1" applyBorder="1" applyAlignment="1">
      <alignment horizontal="left"/>
    </xf>
    <xf numFmtId="0" fontId="0" fillId="2" borderId="12" xfId="0" applyFill="1" applyBorder="1"/>
    <xf numFmtId="0" fontId="0" fillId="2" borderId="13" xfId="0" applyFill="1" applyBorder="1"/>
    <xf numFmtId="0" fontId="0" fillId="18" borderId="0" xfId="0" applyFill="1"/>
    <xf numFmtId="0" fontId="0" fillId="19" borderId="0" xfId="0" applyFill="1"/>
    <xf numFmtId="0" fontId="0" fillId="20" borderId="0" xfId="0" applyFill="1"/>
    <xf numFmtId="0" fontId="7" fillId="0" borderId="1" xfId="1" quotePrefix="1" applyFont="1" applyFill="1" applyBorder="1" applyAlignment="1">
      <alignment horizontal="center" vertical="center"/>
    </xf>
    <xf numFmtId="0" fontId="7" fillId="0" borderId="1" xfId="3" quotePrefix="1" applyFont="1" applyFill="1" applyBorder="1" applyAlignment="1">
      <alignment horizontal="center" vertical="center"/>
    </xf>
    <xf numFmtId="0" fontId="7" fillId="0" borderId="1" xfId="0" quotePrefix="1" applyFont="1" applyBorder="1" applyAlignment="1">
      <alignment horizontal="center" vertical="center"/>
    </xf>
    <xf numFmtId="0" fontId="7" fillId="0" borderId="3" xfId="0" quotePrefix="1" applyFont="1" applyBorder="1" applyAlignment="1">
      <alignment horizontal="center" vertical="center"/>
    </xf>
    <xf numFmtId="0" fontId="7" fillId="0" borderId="4" xfId="3" quotePrefix="1" applyFont="1" applyFill="1" applyBorder="1" applyAlignment="1">
      <alignment horizontal="center" vertical="center"/>
    </xf>
    <xf numFmtId="0" fontId="7" fillId="0" borderId="4" xfId="1" quotePrefix="1" applyFont="1" applyFill="1" applyBorder="1" applyAlignment="1">
      <alignment horizontal="center" vertical="center"/>
    </xf>
    <xf numFmtId="0" fontId="7" fillId="0" borderId="8" xfId="3" applyFont="1" applyFill="1" applyBorder="1" applyAlignment="1">
      <alignment horizontal="center" vertical="center"/>
    </xf>
    <xf numFmtId="0" fontId="21" fillId="0" borderId="3" xfId="0" applyFont="1" applyBorder="1"/>
    <xf numFmtId="0" fontId="7" fillId="0" borderId="1" xfId="1" quotePrefix="1" applyFont="1" applyFill="1" applyBorder="1" applyAlignment="1">
      <alignment horizontal="left" vertical="center"/>
    </xf>
    <xf numFmtId="0" fontId="0" fillId="2" borderId="15" xfId="0" applyFill="1" applyBorder="1"/>
    <xf numFmtId="0" fontId="0" fillId="2" borderId="0" xfId="0" applyFill="1" applyAlignment="1">
      <alignment vertical="center"/>
    </xf>
    <xf numFmtId="0" fontId="0" fillId="10" borderId="14" xfId="0" applyFill="1" applyBorder="1" applyAlignment="1">
      <alignment vertical="center"/>
    </xf>
    <xf numFmtId="0" fontId="0" fillId="10" borderId="0" xfId="0" applyFill="1" applyAlignment="1">
      <alignment vertical="center"/>
    </xf>
    <xf numFmtId="0" fontId="0" fillId="11" borderId="14" xfId="0" applyFill="1" applyBorder="1" applyAlignment="1">
      <alignment vertical="center"/>
    </xf>
    <xf numFmtId="0" fontId="0" fillId="11" borderId="0" xfId="0" applyFill="1" applyAlignment="1">
      <alignment vertical="center"/>
    </xf>
    <xf numFmtId="0" fontId="0" fillId="12" borderId="14" xfId="0" applyFill="1" applyBorder="1" applyAlignment="1">
      <alignment vertical="center"/>
    </xf>
    <xf numFmtId="0" fontId="0" fillId="12" borderId="0" xfId="0" applyFill="1" applyAlignment="1">
      <alignment vertical="center"/>
    </xf>
    <xf numFmtId="0" fontId="0" fillId="13" borderId="14" xfId="0" applyFill="1" applyBorder="1" applyAlignment="1">
      <alignment vertical="center"/>
    </xf>
    <xf numFmtId="0" fontId="0" fillId="13" borderId="0" xfId="0" applyFill="1" applyAlignment="1">
      <alignment vertical="center"/>
    </xf>
    <xf numFmtId="0" fontId="0" fillId="14" borderId="14" xfId="0" applyFill="1" applyBorder="1" applyAlignment="1">
      <alignment vertical="center"/>
    </xf>
    <xf numFmtId="0" fontId="0" fillId="14" borderId="0" xfId="0" applyFill="1" applyAlignment="1">
      <alignment vertical="center"/>
    </xf>
    <xf numFmtId="0" fontId="0" fillId="15" borderId="14" xfId="0" applyFill="1" applyBorder="1" applyAlignment="1">
      <alignment vertical="center"/>
    </xf>
    <xf numFmtId="0" fontId="0" fillId="15" borderId="0" xfId="0" applyFill="1" applyAlignment="1">
      <alignment vertical="center"/>
    </xf>
    <xf numFmtId="0" fontId="0" fillId="16" borderId="14" xfId="0" applyFill="1" applyBorder="1" applyAlignment="1">
      <alignment vertical="center"/>
    </xf>
    <xf numFmtId="0" fontId="0" fillId="16" borderId="0" xfId="0" applyFill="1" applyAlignment="1">
      <alignment vertical="center"/>
    </xf>
    <xf numFmtId="0" fontId="0" fillId="17" borderId="14" xfId="0" applyFill="1" applyBorder="1" applyAlignment="1">
      <alignment vertical="center"/>
    </xf>
    <xf numFmtId="0" fontId="0" fillId="17" borderId="0" xfId="0" applyFill="1" applyAlignment="1">
      <alignment vertical="center"/>
    </xf>
    <xf numFmtId="0" fontId="0" fillId="18" borderId="14" xfId="0" applyFill="1" applyBorder="1" applyAlignment="1">
      <alignment vertical="center"/>
    </xf>
    <xf numFmtId="0" fontId="0" fillId="18" borderId="0" xfId="0" applyFill="1" applyAlignment="1">
      <alignment vertical="center"/>
    </xf>
    <xf numFmtId="0" fontId="0" fillId="20" borderId="14" xfId="0" applyFill="1" applyBorder="1" applyAlignment="1">
      <alignment vertical="center"/>
    </xf>
    <xf numFmtId="0" fontId="0" fillId="20" borderId="0" xfId="0" applyFill="1" applyAlignment="1">
      <alignment vertical="center"/>
    </xf>
    <xf numFmtId="0" fontId="0" fillId="19" borderId="14" xfId="0" applyFill="1" applyBorder="1" applyAlignment="1">
      <alignment vertical="center"/>
    </xf>
    <xf numFmtId="0" fontId="0" fillId="19" borderId="0" xfId="0" applyFill="1" applyAlignment="1">
      <alignment vertical="center"/>
    </xf>
    <xf numFmtId="0" fontId="0" fillId="2" borderId="14" xfId="0" applyFill="1" applyBorder="1" applyAlignment="1">
      <alignment vertical="center"/>
    </xf>
    <xf numFmtId="16" fontId="7" fillId="0" borderId="1" xfId="1" quotePrefix="1" applyNumberFormat="1" applyFont="1" applyFill="1" applyBorder="1">
      <alignment horizontal="center" vertical="center" wrapText="1"/>
    </xf>
    <xf numFmtId="0" fontId="6" fillId="0" borderId="3" xfId="0" applyFont="1" applyBorder="1" applyAlignment="1">
      <alignment horizontal="left" vertical="center"/>
    </xf>
    <xf numFmtId="0" fontId="21" fillId="0" borderId="3" xfId="0" applyFont="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left" vertical="center"/>
    </xf>
    <xf numFmtId="0" fontId="21" fillId="0" borderId="1" xfId="0" applyFont="1" applyBorder="1" applyAlignment="1">
      <alignment horizontal="left" vertical="center"/>
    </xf>
    <xf numFmtId="0" fontId="13" fillId="0" borderId="1" xfId="1" applyFont="1" applyFill="1" applyBorder="1" applyAlignment="1">
      <alignment horizontal="left" vertical="center"/>
    </xf>
    <xf numFmtId="0" fontId="7" fillId="0" borderId="1" xfId="1" applyFont="1" applyFill="1" applyBorder="1" applyAlignment="1">
      <alignment vertical="center" wrapText="1"/>
    </xf>
    <xf numFmtId="0" fontId="8" fillId="21" borderId="1" xfId="0" applyFont="1" applyFill="1" applyBorder="1" applyAlignment="1">
      <alignment horizontal="left" vertical="center"/>
    </xf>
    <xf numFmtId="0" fontId="31" fillId="0" borderId="0" xfId="0" applyFont="1"/>
    <xf numFmtId="0" fontId="30" fillId="2" borderId="0" xfId="0" applyFont="1" applyFill="1" applyAlignment="1">
      <alignment horizontal="center" vertical="center"/>
    </xf>
    <xf numFmtId="0" fontId="0" fillId="2" borderId="0" xfId="0" applyFill="1" applyAlignment="1">
      <alignment horizontal="center" vertical="center"/>
    </xf>
    <xf numFmtId="0" fontId="6" fillId="0" borderId="0" xfId="0" applyFont="1"/>
    <xf numFmtId="0" fontId="6" fillId="0" borderId="0" xfId="0" applyFont="1" applyAlignment="1">
      <alignment horizontal="left" vertical="top" wrapText="1"/>
    </xf>
    <xf numFmtId="0" fontId="13" fillId="0" borderId="0" xfId="0" applyFont="1" applyAlignment="1">
      <alignment horizontal="left" vertical="top" wrapText="1"/>
    </xf>
    <xf numFmtId="0" fontId="35" fillId="0" borderId="0" xfId="0" applyFont="1" applyAlignment="1">
      <alignment horizontal="left" vertical="top" wrapText="1"/>
    </xf>
    <xf numFmtId="0" fontId="7" fillId="0" borderId="0" xfId="0" applyFont="1" applyAlignment="1">
      <alignment horizontal="left" vertical="center"/>
    </xf>
    <xf numFmtId="0" fontId="7" fillId="0" borderId="1" xfId="0" applyFont="1" applyBorder="1" applyAlignment="1" applyProtection="1">
      <alignment horizontal="center" vertical="center"/>
      <protection locked="0"/>
    </xf>
    <xf numFmtId="0" fontId="7" fillId="0" borderId="8" xfId="0" applyFont="1" applyBorder="1" applyAlignment="1">
      <alignment horizontal="left" vertical="center"/>
    </xf>
    <xf numFmtId="0" fontId="7" fillId="0" borderId="1" xfId="1" applyFont="1" applyFill="1" applyBorder="1" applyAlignment="1">
      <alignment horizontal="left" vertical="top" wrapText="1"/>
    </xf>
    <xf numFmtId="0" fontId="2" fillId="8" borderId="0" xfId="5" applyFont="1" applyFill="1"/>
    <xf numFmtId="0" fontId="2" fillId="0" borderId="0" xfId="5" applyFont="1"/>
    <xf numFmtId="0" fontId="2" fillId="0" borderId="0" xfId="5" applyFont="1" applyAlignment="1">
      <alignment horizontal="right"/>
    </xf>
    <xf numFmtId="0" fontId="1" fillId="0" borderId="0" xfId="5" applyFont="1"/>
    <xf numFmtId="11" fontId="4" fillId="0" borderId="0" xfId="6" applyNumberFormat="1" applyAlignment="1">
      <alignment horizontal="right"/>
    </xf>
    <xf numFmtId="11" fontId="28" fillId="0" borderId="0" xfId="6" applyNumberFormat="1" applyFont="1" applyAlignment="1">
      <alignment horizontal="right" vertical="center"/>
    </xf>
    <xf numFmtId="11" fontId="28" fillId="0" borderId="0" xfId="6" applyNumberFormat="1" applyFont="1" applyAlignment="1">
      <alignment horizontal="right" vertical="center" wrapText="1"/>
    </xf>
    <xf numFmtId="0" fontId="28" fillId="0" borderId="0" xfId="6" applyFont="1" applyAlignment="1">
      <alignment vertical="center"/>
    </xf>
    <xf numFmtId="0" fontId="29" fillId="0" borderId="0" xfId="6" applyFont="1" applyAlignment="1">
      <alignment horizontal="left" vertical="top" wrapText="1"/>
    </xf>
  </cellXfs>
  <cellStyles count="8">
    <cellStyle name="Bad" xfId="2" builtinId="27" customBuiltin="1"/>
    <cellStyle name="Check Cell" xfId="4" builtinId="23" customBuiltin="1"/>
    <cellStyle name="Good" xfId="1" builtinId="26" customBuiltin="1"/>
    <cellStyle name="Neutral" xfId="3" builtinId="28" customBuiltin="1"/>
    <cellStyle name="Normal" xfId="0" builtinId="0"/>
    <cellStyle name="Normal 2" xfId="6" xr:uid="{55C6F1E9-84DC-4AE6-829E-930DBAB3C832}"/>
    <cellStyle name="Normal 3" xfId="7" xr:uid="{B052403F-9928-4E2A-A5DF-0D05C72F988C}"/>
    <cellStyle name="Normal 4" xfId="5" xr:uid="{B557CB33-A2DA-4963-9C44-0BBF4A458288}"/>
  </cellStyles>
  <dxfs count="154">
    <dxf>
      <font>
        <strike val="0"/>
        <outline val="0"/>
        <shadow val="0"/>
        <u val="none"/>
        <vertAlign val="baseline"/>
        <sz val="9"/>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name val="Arial"/>
        <family val="2"/>
        <scheme val="none"/>
      </font>
      <alignment horizontal="left" vertical="top" textRotation="0" wrapText="1" indent="0" justifyLastLine="0" shrinkToFit="0" readingOrder="0"/>
    </dxf>
    <dxf>
      <border outline="0">
        <top style="thin">
          <color theme="4"/>
        </top>
      </border>
    </dxf>
    <dxf>
      <font>
        <strike val="0"/>
        <outline val="0"/>
        <shadow val="0"/>
        <u val="none"/>
        <vertAlign val="baseline"/>
        <sz val="9"/>
        <name val="Arial"/>
        <family val="2"/>
        <scheme val="none"/>
      </font>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9"/>
        <color theme="0"/>
        <name val="Arial"/>
        <family val="2"/>
        <scheme val="none"/>
      </font>
      <fill>
        <patternFill patternType="solid">
          <fgColor theme="4"/>
          <bgColor theme="4"/>
        </patternFill>
      </fill>
      <alignment horizontal="lef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indent="0" justifyLastLine="0" shrinkToFit="0" readingOrder="0"/>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i val="0"/>
        <strike val="0"/>
        <outline val="0"/>
        <shadow val="0"/>
        <u val="none"/>
        <sz val="9"/>
        <color auto="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9"/>
        <color theme="0"/>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left" vertical="center" textRotation="0" wrapText="0" indent="0" justifyLastLine="0" shrinkToFit="0" readingOrder="0"/>
      <border diagonalUp="0" diagonalDown="0" outline="0">
        <left style="thin">
          <color auto="1"/>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color auto="1"/>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sz val="9"/>
        <color auto="1"/>
      </font>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right style="thin">
          <color auto="1"/>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dxf>
    <dxf>
      <font>
        <strike val="0"/>
        <outline val="0"/>
        <shadow val="0"/>
        <u val="none"/>
        <vertAlign val="baseline"/>
        <sz val="9"/>
        <color theme="0"/>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9"/>
        <color theme="0"/>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rgb="FFFF000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rgb="FFFF000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rgb="FFFF000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rgb="FFFF0000"/>
        <name val="Arial"/>
        <family val="2"/>
        <scheme val="none"/>
      </font>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9"/>
        <color auto="1"/>
        <name val="Arial"/>
        <family val="2"/>
        <scheme val="none"/>
      </font>
      <fill>
        <patternFill patternType="solid">
          <fgColor indexed="64"/>
          <bgColor rgb="FFFFFF0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font>
        <i val="0"/>
        <strike val="0"/>
        <outline val="0"/>
        <shadow val="0"/>
        <u val="none"/>
        <sz val="9"/>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border outline="0">
        <left style="thin">
          <color auto="1"/>
        </left>
        <right style="thin">
          <color auto="1"/>
        </right>
        <top style="thin">
          <color auto="1"/>
        </top>
        <bottom style="thin">
          <color auto="1"/>
        </bottom>
      </border>
    </dxf>
    <dxf>
      <font>
        <i val="0"/>
        <strike val="0"/>
        <outline val="0"/>
        <shadow val="0"/>
        <u val="none"/>
        <sz val="9"/>
        <name val="Arial"/>
        <family val="2"/>
        <scheme val="none"/>
      </font>
      <alignment horizontal="center"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CCFFFF"/>
      <color rgb="FFFFCCCC"/>
      <color rgb="FFCCCCFF"/>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EAEEE4-FD63-4B37-8012-485216F61D9E}" name="Table1" displayName="Table1" ref="A1:Z1015" totalsRowCount="1" headerRowDxfId="153" dataDxfId="151" totalsRowDxfId="149" headerRowBorderDxfId="152" tableBorderDxfId="150" totalsRowBorderDxfId="148">
  <autoFilter ref="A1:Z1014" xr:uid="{00000000-0009-0000-0000-000000000000}"/>
  <sortState xmlns:xlrd2="http://schemas.microsoft.com/office/spreadsheetml/2017/richdata2" ref="A2:Z1014">
    <sortCondition descending="1" ref="W1:W1014"/>
  </sortState>
  <tableColumns count="26">
    <tableColumn id="1" xr3:uid="{CFC7310D-E710-485C-90DD-9632252208D0}" name="Substance à l’essai" dataDxfId="147" totalsRowDxfId="146"/>
    <tableColumn id="2" xr3:uid="{2A31D209-1218-4813-B931-D17750E52AB6}" name="Groupe taxonomique" dataDxfId="145" totalsRowDxfId="144"/>
    <tableColumn id="3" xr3:uid="{E94F621E-255E-425E-BEB0-E47B623CAE75}" name="Nom latin de l’espèce" dataDxfId="143" totalsRowDxfId="142"/>
    <tableColumn id="26" xr3:uid="{21733A84-71AC-4C8D-BF47-038F87187A6D}" name="Nom commun de l’espèce" dataDxfId="141" totalsRowDxfId="140"/>
    <tableColumn id="4" xr3:uid="{22075497-8063-46E5-BFCC-762DA43CC14D}" name="Paramètre" dataDxfId="139" totalsRowDxfId="138"/>
    <tableColumn id="20" xr3:uid="{491D94DE-F37B-4B1D-8330-375020BC7F8F}" name="Concentration effective (avant conversion)" dataDxfId="137" totalsRowDxfId="136"/>
    <tableColumn id="22" xr3:uid="{4B2F63F9-4578-4F33-9B2C-414BB9BCA216}" name="Unités de la concentration effective (avant conversion)" dataDxfId="135" totalsRowDxfId="134"/>
    <tableColumn id="5" xr3:uid="{B68586BE-7320-438D-8953-ED10B1ED0136}" name="Concentration effective (µg Ce/L)" dataDxfId="133" totalsRowDxfId="132"/>
    <tableColumn id="11" xr3:uid="{F2A27022-4ACC-48A6-AC8F-0463CCE00062}" name="Type de concentration" dataDxfId="131" totalsRowDxfId="130"/>
    <tableColumn id="24" xr3:uid="{8E152C3F-E528-4BD9-A586-CC09F4B818DB}" name="Taille du filtre (µM)" dataDxfId="129" totalsRowDxfId="128"/>
    <tableColumn id="6" xr3:uid="{922575EB-CBAA-490F-BF8C-94A735C02C6C}" name="Intervalle de confiance à 95 %" totalsRowDxfId="127"/>
    <tableColumn id="13" xr3:uid="{4EE3FD2E-0116-4636-8C97-0FEDCCDA7164}" name="Durée" dataDxfId="126" totalsRowDxfId="125"/>
    <tableColumn id="16" xr3:uid="{57E824CF-0091-468F-9140-99FD07A7C862}" name="Type d’essai " dataDxfId="124" totalsRowDxfId="123"/>
    <tableColumn id="14" xr3:uid="{9B326DBB-7206-4559-BB7B-3610EEFBBE81}" name="Milieu" dataDxfId="122" totalsRowDxfId="121"/>
    <tableColumn id="17" xr3:uid="{A7F29A31-72D8-4D95-BD68-B0633C3C03CE}" name="Température (°C)" dataDxfId="120" totalsRowDxfId="119"/>
    <tableColumn id="18" xr3:uid="{D19AF450-5E6E-48B2-97CF-79A9F278AD25}" name="Dureté (mg/L)" dataDxfId="118" totalsRowDxfId="117"/>
    <tableColumn id="19" xr3:uid="{D9A91814-B97C-4377-86A5-A00E6D6890BC}" name="pH" dataDxfId="116" totalsRowDxfId="115"/>
    <tableColumn id="15" xr3:uid="{29B25530-ADF8-4546-8C6B-874D145979D0}" name="MOD (mg C/L)" dataDxfId="114" totalsRowDxfId="113"/>
    <tableColumn id="21" xr3:uid="{4FAE4E02-BE9C-4977-8A22-15546D0FB4FE}" name="Autres variables" dataDxfId="112" totalsRowDxfId="111"/>
    <tableColumn id="12" xr3:uid="{A23F8439-73DA-49A6-8039-373E74139140}" name="Classement du paramètre" dataDxfId="110" totalsRowDxfId="109"/>
    <tableColumn id="10" xr3:uid="{8298A00A-268A-49EB-BBA9-E8A1EB4ED140}" name="Avancement de l’EEO" dataDxfId="108" totalsRowDxfId="107"/>
    <tableColumn id="7" xr3:uid="{7C08DEFA-4E44-43CA-88B3-0AAC27A471C8}" name="Paramètre choisi pour l’élaboration des recommandations?" dataDxfId="106" totalsRowDxfId="105"/>
    <tableColumn id="23" xr3:uid="{B9A3AF60-6066-4B13-B9C4-659992A99C0F}" name="Justification de la sélection du paramètre" dataDxfId="104" totalsRowDxfId="103"/>
    <tableColumn id="8" xr3:uid="{85BCD630-C17F-4062-91BF-9886816884F0}" name="Citation" dataDxfId="102" totalsRowDxfId="101"/>
    <tableColumn id="25" xr3:uid="{2D88F182-1AEF-4531-ADCC-633196294DDA}" name="Référence complète" dataDxfId="100" totalsRowDxfId="99"/>
    <tableColumn id="9" xr3:uid="{155EFC68-FF4E-4FBE-9F3A-D714CB128518}" name="Commentaires" dataDxfId="98" totalsRowDxfId="9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ED5058-25ED-40FF-8088-DCD8CCEAE461}" name="Table2" displayName="Table2" ref="A1:Z1016" totalsRowShown="0" headerRowDxfId="96" dataDxfId="95" tableBorderDxfId="94" totalsRowBorderDxfId="93">
  <autoFilter ref="A1:Z1016" xr:uid="{EDED5058-25ED-40FF-8088-DCD8CCEAE461}"/>
  <sortState xmlns:xlrd2="http://schemas.microsoft.com/office/spreadsheetml/2017/richdata2" ref="A8:Z101">
    <sortCondition ref="H1:H1016"/>
  </sortState>
  <tableColumns count="26">
    <tableColumn id="1" xr3:uid="{A4DA5DF8-D7E6-4609-AF58-41139FC0BC1F}" name="Substance à l’essai" dataDxfId="92"/>
    <tableColumn id="2" xr3:uid="{D439325A-2CF1-40F7-B4F1-AAC581AF6BD3}" name="Groupe taxonomique" dataDxfId="91"/>
    <tableColumn id="3" xr3:uid="{ADCCD63C-48C4-4EC0-9F6D-C1B839247F15}" name="Nom latin de l’espèce" dataDxfId="90"/>
    <tableColumn id="26" xr3:uid="{973625EB-3BD4-4F8C-91DB-78A67589D842}" name="Nom commun de l’espèce" dataDxfId="89"/>
    <tableColumn id="4" xr3:uid="{2E8544F1-D9DA-4B5F-A982-3B59B86B89CE}" name="Paramètre" dataDxfId="88"/>
    <tableColumn id="15" xr3:uid="{7A1B7871-8A1F-458A-B598-9A74A725AADD}" name="Concentration effective (avant conversion)" dataDxfId="87"/>
    <tableColumn id="21" xr3:uid="{6275A3BE-31C1-4417-8906-69FC4BCD2E98}" name="Unités de la concentration effective (avant conversion)" dataDxfId="86"/>
    <tableColumn id="5" xr3:uid="{60974C4C-036A-4FCD-87BF-C0463EC890F3}" name="Concentration effective (µg La/L)" dataDxfId="85"/>
    <tableColumn id="10" xr3:uid="{D90D5C32-F075-4392-B76C-C48B98DC7470}" name="Type de concentration" dataDxfId="84"/>
    <tableColumn id="24" xr3:uid="{890B1AA1-3B79-4494-8867-631DE1553ACE}" name="Taille du filtre (µM)" dataDxfId="83"/>
    <tableColumn id="6" xr3:uid="{4A3C8126-0E32-4E96-A609-A06647ED8858}" name="Intervalle de confiance à 95 %" dataDxfId="82"/>
    <tableColumn id="13" xr3:uid="{E05E8C15-D76B-4A7C-A8DC-5E58A11DCB82}" name="Durée" dataDxfId="81"/>
    <tableColumn id="16" xr3:uid="{2CB42607-D2F5-4CBC-ADA1-AED2B0E98EF8}" name="Type d’essai " dataDxfId="80"/>
    <tableColumn id="14" xr3:uid="{9A7BB852-F112-4BBA-ABC2-6EB1E4E90FDD}" name="Milieu" dataDxfId="79"/>
    <tableColumn id="19" xr3:uid="{DF181C9D-79B7-42A3-B687-030E23B08D59}" name="Température (°C)" dataDxfId="78"/>
    <tableColumn id="18" xr3:uid="{9FB6E17F-9628-4189-B364-0F76CD42E31C}" name="Dureté (mg/L)" dataDxfId="77"/>
    <tableColumn id="17" xr3:uid="{70246B4B-6A36-446B-9E98-26066E22CD16}" name="pH" dataDxfId="76"/>
    <tableColumn id="20" xr3:uid="{F9BAC7FE-156C-4B7C-A642-71BAADD748B1}" name="MOD (mg C/L)" dataDxfId="75"/>
    <tableColumn id="23" xr3:uid="{94566717-01F0-43C4-ADEE-121B2E215693}" name="Autres variables" dataDxfId="74"/>
    <tableColumn id="11" xr3:uid="{18C42BFD-55AA-4DA9-BDBF-8FC94F0FAA85}" name="Classement du paramètre" dataDxfId="73"/>
    <tableColumn id="12" xr3:uid="{74F08479-18F8-4570-BACA-1867B4BA2A28}" name="Avancement de l’EEO" dataDxfId="72"/>
    <tableColumn id="7" xr3:uid="{55AF6BE0-4EF2-4219-BD23-8ACF0B5DD314}" name="Paramètre choisi pour l’élaboration des recommandations?" dataDxfId="71"/>
    <tableColumn id="22" xr3:uid="{D7736A4B-C6CE-45D0-A25D-D17C2DBC1076}" name="Justification de la sélection du paramètre" dataDxfId="70"/>
    <tableColumn id="8" xr3:uid="{CFB37BE7-6E13-4438-911E-AD0B1AE06339}" name="Citation" dataDxfId="69"/>
    <tableColumn id="25" xr3:uid="{3316AD1E-671E-4DEE-A9C1-24FA51255754}" name="Référence complète" dataDxfId="68"/>
    <tableColumn id="9" xr3:uid="{FED3B535-114B-4CA7-9FA3-F54E02961106}" name="Commentaires" dataDxfId="6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83884E-FC19-4A43-874D-BD9C591EEE8B}" name="Table3" displayName="Table3" ref="A1:Z1017" totalsRowShown="0" headerRowDxfId="66" dataDxfId="65" tableBorderDxfId="64" totalsRowBorderDxfId="63" headerRowCellStyle="Normal">
  <autoFilter ref="A1:Z1017" xr:uid="{00000000-0009-0000-0000-000002000000}"/>
  <sortState xmlns:xlrd2="http://schemas.microsoft.com/office/spreadsheetml/2017/richdata2" ref="A2:Z1017">
    <sortCondition descending="1" ref="W1:W1017"/>
  </sortState>
  <tableColumns count="26">
    <tableColumn id="1" xr3:uid="{B459E319-595B-4719-9729-BE3AF67058E8}" name="Substance à l’essai" dataDxfId="62"/>
    <tableColumn id="2" xr3:uid="{718DB1FF-AA1C-4921-B715-A63A4F76F3EA}" name="Groupe taxonomique" dataDxfId="61"/>
    <tableColumn id="3" xr3:uid="{34483759-F8AB-4761-BDDF-EF9021B3F58F}" name="Nom latin de l’espèce" dataDxfId="60"/>
    <tableColumn id="26" xr3:uid="{43A1EF9D-76DF-42E6-BDC6-33DC2A3AE6B8}" name="Nom commun de l’espèce" dataDxfId="59"/>
    <tableColumn id="4" xr3:uid="{72E31362-D45D-429A-BBE8-C42B8292AC6F}" name="Paramètre" dataDxfId="58"/>
    <tableColumn id="15" xr3:uid="{09875D7D-7A95-4B1E-98F9-FD0A6D81510C}" name="Concentration effective (avant conversion)" dataDxfId="57"/>
    <tableColumn id="21" xr3:uid="{7C1EC648-26D8-4AEC-95D4-4AF0FA94812B}" name="Unités de la concentration effective (avant conversion)" dataDxfId="56"/>
    <tableColumn id="5" xr3:uid="{E67567A0-7F75-4CB0-B3D1-A27FEED54DF0}" name="Concentration effective (µg Nd/L)" dataDxfId="55"/>
    <tableColumn id="10" xr3:uid="{8A74558E-817A-4088-8653-FB4F2A937BE5}" name="Type de concentration" dataDxfId="54"/>
    <tableColumn id="24" xr3:uid="{3E6FBEC8-912E-4BE5-BCF2-545F75DCC910}" name="Taille du filtre (µM)" dataDxfId="53"/>
    <tableColumn id="6" xr3:uid="{34E36EC5-913F-45A6-937A-1D76F6702CD4}" name="Intervalle de confiance à 95 %" dataDxfId="52"/>
    <tableColumn id="13" xr3:uid="{48D42171-A964-41B0-AA67-8A8821E6B204}" name="Durée" dataDxfId="51"/>
    <tableColumn id="16" xr3:uid="{8506EE2A-C272-4A72-A251-EC577B58AB89}" name="Type d’essai " dataDxfId="50"/>
    <tableColumn id="14" xr3:uid="{2CED28C8-CE51-4D93-A4C7-63117F996768}" name="Milieu" dataDxfId="49"/>
    <tableColumn id="19" xr3:uid="{9CAB45A4-20C9-4ED6-932F-37B42EDE690B}" name="Température (°C)" dataDxfId="48"/>
    <tableColumn id="18" xr3:uid="{4815784F-1088-4B65-960D-B5608013E458}" name="Dureté (mg/L)" dataDxfId="47"/>
    <tableColumn id="17" xr3:uid="{E736862F-098A-496C-98A5-E34C73A3E5F2}" name="pH" dataDxfId="46"/>
    <tableColumn id="20" xr3:uid="{B04AE580-6CAE-4F6A-8AF9-17B7BE57C073}" name="MOD (mg C/L)" dataDxfId="45"/>
    <tableColumn id="22" xr3:uid="{C80D76CD-E5FD-40DF-BD7E-D6CA6964DB39}" name="Autres variables" dataDxfId="44"/>
    <tableColumn id="11" xr3:uid="{0B55B336-4B18-4A4F-8CE8-0BD363E432C6}" name="Classement du paramètre" dataDxfId="43"/>
    <tableColumn id="12" xr3:uid="{1621D261-D37D-4F4C-BB5E-10AF83567C02}" name="Avancement de l’EEO" dataDxfId="42"/>
    <tableColumn id="7" xr3:uid="{D5EC7127-C469-4B40-9E73-C03A74D9A5F4}" name="Paramètre choisi pour l’élaboration des recommandations?" dataDxfId="41"/>
    <tableColumn id="23" xr3:uid="{444ABA1A-058A-43F4-8ADB-DF544D91A633}" name="Justification de la sélection du paramètre" dataDxfId="40"/>
    <tableColumn id="8" xr3:uid="{3D79F7C0-C5CF-4D05-9A33-5942DB017D6C}" name="Citation" dataDxfId="39"/>
    <tableColumn id="25" xr3:uid="{67C9E4E2-FBC9-49E5-95E6-61D1D556751D}" name="Référence complète" dataDxfId="38"/>
    <tableColumn id="9" xr3:uid="{8107E8F3-CD51-420E-B762-5D09132D7F69}" name="Commentaires" dataDxfId="3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7A05F4-DF08-47CA-8FD9-A137727590BA}" name="Table4" displayName="Table4" ref="A1:Z1025" totalsRowShown="0" headerRowDxfId="36" dataDxfId="34" headerRowBorderDxfId="35" tableBorderDxfId="33" totalsRowBorderDxfId="32">
  <autoFilter ref="A1:Z1025" xr:uid="{00000000-0009-0000-0000-000003000000}"/>
  <sortState xmlns:xlrd2="http://schemas.microsoft.com/office/spreadsheetml/2017/richdata2" ref="A2:Z1025">
    <sortCondition descending="1" ref="W1:W1025"/>
  </sortState>
  <tableColumns count="26">
    <tableColumn id="1" xr3:uid="{A36CD39D-EEFF-4277-9422-42EB7210A799}" name="Substance à l’essai" dataDxfId="31"/>
    <tableColumn id="2" xr3:uid="{717497F4-8E1D-454C-B1AE-55D7C0526A55}" name="Groupe taxonomique" dataDxfId="30"/>
    <tableColumn id="3" xr3:uid="{DB8EC412-319F-48B7-B7CB-5A3304A53373}" name="Nom latin de l’espèce" dataDxfId="29"/>
    <tableColumn id="26" xr3:uid="{77DA1F23-26F0-451B-BDAB-62B794EF767B}" name="Nom commun de l’espèce" dataDxfId="28"/>
    <tableColumn id="4" xr3:uid="{179ABC68-2E6C-471D-A926-656A84AFCE74}" name="Paramètre" dataDxfId="27"/>
    <tableColumn id="16" xr3:uid="{47722259-BD64-42D6-8447-45B4D3575832}" name="Concentration effective (avant conversion)" dataDxfId="26"/>
    <tableColumn id="21" xr3:uid="{13BFB1E5-968F-4EFA-8F69-AA0EE9910D9E}" name="Unités de la concentration effective (avant conversion)" dataDxfId="25"/>
    <tableColumn id="5" xr3:uid="{EE28578A-C718-4BC5-9FB0-F47CED806CC0}" name="Concentration effective (µg Y/L)" dataDxfId="24"/>
    <tableColumn id="10" xr3:uid="{DC9E74BC-43B8-4056-870D-06BE4F043981}" name="Type de concentration" dataDxfId="23"/>
    <tableColumn id="24" xr3:uid="{A0FE57E5-6B90-4D0B-A8D0-B443FB33448C}" name="Taille du filtre (µM)" dataDxfId="22"/>
    <tableColumn id="6" xr3:uid="{17AD7909-F14D-48F6-B18D-F862A44BD4C7}" name="Intervalle de confiance à 95 %" dataDxfId="21"/>
    <tableColumn id="13" xr3:uid="{FEDB2D43-34F2-4906-9268-92C8B7CA29A3}" name="Durée" dataDxfId="20"/>
    <tableColumn id="17" xr3:uid="{1D4A0CF0-B9B2-4D1D-89E6-D8DBFF88A274}" name="Type d’essai " dataDxfId="19"/>
    <tableColumn id="14" xr3:uid="{9E38674C-E0E2-4996-9A2A-A2FB34DD03F1}" name="Milieu" dataDxfId="18"/>
    <tableColumn id="20" xr3:uid="{4A5434DD-9BF7-41F6-BFB5-09C8E762AFE6}" name="Température (°C)" dataDxfId="17"/>
    <tableColumn id="19" xr3:uid="{3D827F9D-72B7-481C-BF14-1439EC7B71F7}" name="Dureté (mg/L)" dataDxfId="16"/>
    <tableColumn id="18" xr3:uid="{B6EA7581-1EFD-4B98-A29C-7747F2D4721C}" name="pH" dataDxfId="15"/>
    <tableColumn id="15" xr3:uid="{E1F14FBA-44CE-4F93-A84D-A7E60D163D05}" name="MOD (mg C/L)" dataDxfId="14"/>
    <tableColumn id="22" xr3:uid="{AB6C4082-E578-4C6C-B0D1-FF0278AFD39F}" name="Autres variables" dataDxfId="13"/>
    <tableColumn id="11" xr3:uid="{826C990D-0EB1-4017-9FAD-1F35C0E15BF0}" name="Classement du paramètre" dataDxfId="12"/>
    <tableColumn id="12" xr3:uid="{D4258891-20C0-432E-9299-E617E7DE4B5F}" name="Avancement de l’EEO" dataDxfId="11"/>
    <tableColumn id="7" xr3:uid="{74B2BE1F-C256-4258-AF9A-97FE0713A051}" name="Paramètre choisi pour l’élaboration des recommandations?" dataDxfId="10"/>
    <tableColumn id="23" xr3:uid="{28D6FB21-AC8E-46D2-9E11-CFC0F87E894C}" name="Justification de la sélection du paramètre" dataDxfId="9"/>
    <tableColumn id="8" xr3:uid="{40FCB0F8-1C0D-4EDB-AE67-79CEE5B2FBC8}" name="Citation" dataDxfId="8"/>
    <tableColumn id="25" xr3:uid="{6F8D487B-701D-40C7-8489-407B3F9A6D8D}" name="Référence complète" dataDxfId="7"/>
    <tableColumn id="9" xr3:uid="{C20EB995-D713-40E1-952F-85F32E119D06}" name="Commentaires"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3EC568-FCC1-4100-B19B-D9E008858D93}" name="Table35" displayName="Table35" ref="A1:B111" totalsRowShown="0" headerRowDxfId="5" dataDxfId="3" headerRowBorderDxfId="4" tableBorderDxfId="2">
  <autoFilter ref="A1:B111" xr:uid="{AE3EC568-FCC1-4100-B19B-D9E008858D93}"/>
  <sortState xmlns:xlrd2="http://schemas.microsoft.com/office/spreadsheetml/2017/richdata2" ref="A2:B111">
    <sortCondition ref="A1:A111"/>
  </sortState>
  <tableColumns count="2">
    <tableColumn id="2" xr3:uid="{FBE6A1F4-CEEE-4D03-A10E-D1EEBB4FE55F}" name="Référence" dataDxfId="1"/>
    <tableColumn id="3" xr3:uid="{7A4D1A5A-10A6-4C12-8C1A-D1DC6A6B4D1F}" name="Justifica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53B1-1DD1-4543-A595-11DBAD847F04}">
  <dimension ref="A1:L23"/>
  <sheetViews>
    <sheetView tabSelected="1" zoomScaleNormal="100" workbookViewId="0">
      <selection activeCell="O19" sqref="O19"/>
    </sheetView>
  </sheetViews>
  <sheetFormatPr defaultColWidth="8.90625" defaultRowHeight="15" x14ac:dyDescent="0.25"/>
  <cols>
    <col min="1" max="1" width="12.6328125" customWidth="1"/>
  </cols>
  <sheetData>
    <row r="1" spans="1:12" ht="15.6" x14ac:dyDescent="0.3">
      <c r="A1" s="120" t="s">
        <v>0</v>
      </c>
      <c r="B1" s="121"/>
      <c r="C1" s="121"/>
      <c r="D1" s="121"/>
      <c r="E1" s="121"/>
      <c r="F1" s="121"/>
      <c r="G1" s="121"/>
      <c r="H1" s="121"/>
      <c r="I1" s="121"/>
      <c r="J1" s="121"/>
      <c r="K1" s="122"/>
      <c r="L1" s="140"/>
    </row>
    <row r="2" spans="1:12" x14ac:dyDescent="0.25">
      <c r="A2" s="123" t="s">
        <v>1</v>
      </c>
      <c r="B2" s="111"/>
      <c r="C2" s="111"/>
      <c r="D2" s="111"/>
      <c r="E2" s="111"/>
      <c r="F2" s="111"/>
      <c r="G2" s="111"/>
      <c r="H2" s="111"/>
      <c r="I2" s="111"/>
      <c r="J2" s="111"/>
      <c r="K2" s="111"/>
      <c r="L2" s="124"/>
    </row>
    <row r="3" spans="1:12" x14ac:dyDescent="0.25">
      <c r="A3" s="125" t="s">
        <v>2</v>
      </c>
      <c r="B3" s="111"/>
      <c r="C3" s="111"/>
      <c r="D3" s="111"/>
      <c r="E3" s="111"/>
      <c r="F3" s="111"/>
      <c r="G3" s="111"/>
      <c r="H3" s="111"/>
      <c r="I3" s="111"/>
      <c r="J3" s="111"/>
      <c r="K3" s="111"/>
      <c r="L3" s="124"/>
    </row>
    <row r="4" spans="1:12" x14ac:dyDescent="0.25">
      <c r="A4" s="123"/>
      <c r="B4" s="111"/>
      <c r="C4" s="111"/>
      <c r="D4" s="111"/>
      <c r="E4" s="111"/>
      <c r="F4" s="111"/>
      <c r="G4" s="111"/>
      <c r="H4" s="111"/>
      <c r="I4" s="111"/>
      <c r="J4" s="111"/>
      <c r="K4" s="111"/>
      <c r="L4" s="124"/>
    </row>
    <row r="5" spans="1:12" x14ac:dyDescent="0.25">
      <c r="A5" s="142" t="s">
        <v>3</v>
      </c>
      <c r="B5" s="143" t="s">
        <v>4</v>
      </c>
      <c r="C5" s="112"/>
      <c r="D5" s="112"/>
      <c r="E5" s="112"/>
      <c r="F5" s="112"/>
      <c r="G5" s="112"/>
      <c r="H5" s="112"/>
      <c r="I5" s="111"/>
      <c r="J5" s="111"/>
      <c r="K5" s="111"/>
      <c r="L5" s="124"/>
    </row>
    <row r="6" spans="1:12" x14ac:dyDescent="0.25">
      <c r="A6" s="144" t="s">
        <v>5</v>
      </c>
      <c r="B6" s="145" t="s">
        <v>6</v>
      </c>
      <c r="C6" s="113"/>
      <c r="D6" s="113"/>
      <c r="E6" s="113"/>
      <c r="F6" s="113"/>
      <c r="G6" s="113"/>
      <c r="H6" s="113"/>
      <c r="I6" s="111"/>
      <c r="J6" s="111"/>
      <c r="K6" s="111"/>
      <c r="L6" s="124"/>
    </row>
    <row r="7" spans="1:12" x14ac:dyDescent="0.25">
      <c r="A7" s="146" t="s">
        <v>7</v>
      </c>
      <c r="B7" s="147" t="s">
        <v>8</v>
      </c>
      <c r="C7" s="114"/>
      <c r="D7" s="114"/>
      <c r="E7" s="114"/>
      <c r="F7" s="114"/>
      <c r="G7" s="114"/>
      <c r="H7" s="114"/>
      <c r="I7" s="111"/>
      <c r="J7" s="111"/>
      <c r="K7" s="111"/>
      <c r="L7" s="124"/>
    </row>
    <row r="8" spans="1:12" x14ac:dyDescent="0.25">
      <c r="A8" s="148" t="s">
        <v>9</v>
      </c>
      <c r="B8" s="149" t="s">
        <v>10</v>
      </c>
      <c r="C8" s="115"/>
      <c r="D8" s="115"/>
      <c r="E8" s="115"/>
      <c r="F8" s="115"/>
      <c r="G8" s="115"/>
      <c r="H8" s="115"/>
      <c r="I8" s="111"/>
      <c r="J8" s="111"/>
      <c r="K8" s="111"/>
      <c r="L8" s="124"/>
    </row>
    <row r="9" spans="1:12" x14ac:dyDescent="0.25">
      <c r="A9" s="150" t="s">
        <v>11</v>
      </c>
      <c r="B9" s="151" t="s">
        <v>12</v>
      </c>
      <c r="C9" s="116"/>
      <c r="D9" s="116"/>
      <c r="E9" s="116"/>
      <c r="F9" s="116"/>
      <c r="G9" s="116"/>
      <c r="H9" s="116"/>
      <c r="I9" s="111"/>
      <c r="J9" s="111"/>
      <c r="K9" s="111"/>
      <c r="L9" s="124"/>
    </row>
    <row r="10" spans="1:12" x14ac:dyDescent="0.25">
      <c r="A10" s="152" t="s">
        <v>13</v>
      </c>
      <c r="B10" s="153" t="s">
        <v>14</v>
      </c>
      <c r="C10" s="117"/>
      <c r="D10" s="117"/>
      <c r="E10" s="117"/>
      <c r="F10" s="117"/>
      <c r="G10" s="117"/>
      <c r="H10" s="117"/>
      <c r="I10" s="111"/>
      <c r="J10" s="111"/>
      <c r="K10" s="111"/>
      <c r="L10" s="124"/>
    </row>
    <row r="11" spans="1:12" x14ac:dyDescent="0.25">
      <c r="A11" s="154" t="s">
        <v>15</v>
      </c>
      <c r="B11" s="155" t="s">
        <v>16</v>
      </c>
      <c r="C11" s="118"/>
      <c r="D11" s="118"/>
      <c r="E11" s="118"/>
      <c r="F11" s="118"/>
      <c r="G11" s="118"/>
      <c r="H11" s="118"/>
      <c r="I11" s="111"/>
      <c r="J11" s="111"/>
      <c r="K11" s="111"/>
      <c r="L11" s="124"/>
    </row>
    <row r="12" spans="1:12" x14ac:dyDescent="0.25">
      <c r="A12" s="156" t="s">
        <v>17</v>
      </c>
      <c r="B12" s="157" t="s">
        <v>18</v>
      </c>
      <c r="C12" s="119"/>
      <c r="D12" s="119"/>
      <c r="E12" s="119"/>
      <c r="F12" s="119"/>
      <c r="G12" s="119"/>
      <c r="H12" s="119"/>
      <c r="I12" s="111"/>
      <c r="J12" s="111"/>
      <c r="K12" s="111"/>
      <c r="L12" s="124"/>
    </row>
    <row r="13" spans="1:12" x14ac:dyDescent="0.25">
      <c r="A13" s="158" t="s">
        <v>19</v>
      </c>
      <c r="B13" s="159" t="s">
        <v>20</v>
      </c>
      <c r="C13" s="128"/>
      <c r="D13" s="128"/>
      <c r="E13" s="128"/>
      <c r="F13" s="128"/>
      <c r="G13" s="128"/>
      <c r="H13" s="128"/>
      <c r="I13" s="111"/>
      <c r="J13" s="111"/>
      <c r="K13" s="111"/>
      <c r="L13" s="124"/>
    </row>
    <row r="14" spans="1:12" x14ac:dyDescent="0.25">
      <c r="A14" s="160" t="s">
        <v>21</v>
      </c>
      <c r="B14" s="161" t="s">
        <v>22</v>
      </c>
      <c r="C14" s="130"/>
      <c r="D14" s="130"/>
      <c r="E14" s="130"/>
      <c r="F14" s="130"/>
      <c r="G14" s="130"/>
      <c r="H14" s="130"/>
      <c r="I14" s="111"/>
      <c r="J14" s="111"/>
      <c r="K14" s="111"/>
      <c r="L14" s="124"/>
    </row>
    <row r="15" spans="1:12" x14ac:dyDescent="0.25">
      <c r="A15" s="162" t="s">
        <v>23</v>
      </c>
      <c r="B15" s="163" t="s">
        <v>24</v>
      </c>
      <c r="C15" s="129"/>
      <c r="D15" s="129"/>
      <c r="E15" s="129"/>
      <c r="F15" s="129"/>
      <c r="G15" s="129"/>
      <c r="H15" s="129"/>
      <c r="I15" s="111"/>
      <c r="J15" s="111"/>
      <c r="K15" s="111"/>
      <c r="L15" s="124"/>
    </row>
    <row r="16" spans="1:12" x14ac:dyDescent="0.25">
      <c r="A16" s="164" t="s">
        <v>25</v>
      </c>
      <c r="B16" s="141" t="s">
        <v>26</v>
      </c>
      <c r="C16" s="111"/>
      <c r="D16" s="111"/>
      <c r="E16" s="111"/>
      <c r="F16" s="111"/>
      <c r="G16" s="111"/>
      <c r="H16" s="111"/>
      <c r="I16" s="111"/>
      <c r="J16" s="111"/>
      <c r="K16" s="111"/>
      <c r="L16" s="124"/>
    </row>
    <row r="17" spans="1:12" x14ac:dyDescent="0.25">
      <c r="A17" s="111"/>
      <c r="B17" s="111"/>
      <c r="C17" s="111"/>
      <c r="D17" s="111"/>
      <c r="E17" s="111"/>
      <c r="F17" s="111"/>
      <c r="G17" s="111"/>
      <c r="H17" s="111"/>
      <c r="I17" s="111"/>
      <c r="J17" s="111"/>
      <c r="K17" s="111"/>
      <c r="L17" s="124"/>
    </row>
    <row r="18" spans="1:12" ht="15.6" x14ac:dyDescent="0.25">
      <c r="A18" s="175" t="s">
        <v>27</v>
      </c>
      <c r="B18" s="111"/>
      <c r="C18" s="111"/>
      <c r="D18" s="111"/>
      <c r="E18" s="111"/>
      <c r="F18" s="111"/>
      <c r="G18" s="111"/>
      <c r="H18" s="111"/>
      <c r="I18" s="111"/>
      <c r="J18" s="111"/>
      <c r="K18" s="111"/>
      <c r="L18" s="124"/>
    </row>
    <row r="19" spans="1:12" x14ac:dyDescent="0.25">
      <c r="A19" s="176" t="s">
        <v>28</v>
      </c>
      <c r="B19" s="141" t="s">
        <v>29</v>
      </c>
      <c r="C19" s="111"/>
      <c r="D19" s="111"/>
      <c r="E19" s="111"/>
      <c r="F19" s="111"/>
      <c r="G19" s="111"/>
      <c r="H19" s="111"/>
      <c r="I19" s="111"/>
      <c r="J19" s="111"/>
      <c r="K19" s="111"/>
      <c r="L19" s="124"/>
    </row>
    <row r="20" spans="1:12" x14ac:dyDescent="0.25">
      <c r="A20" s="176" t="s">
        <v>30</v>
      </c>
      <c r="B20" s="141" t="s">
        <v>31</v>
      </c>
      <c r="C20" s="111"/>
      <c r="D20" s="111"/>
      <c r="E20" s="111"/>
      <c r="F20" s="111"/>
      <c r="G20" s="111"/>
      <c r="H20" s="111"/>
      <c r="I20" s="111"/>
      <c r="J20" s="111"/>
      <c r="K20" s="111"/>
      <c r="L20" s="124"/>
    </row>
    <row r="21" spans="1:12" x14ac:dyDescent="0.25">
      <c r="A21" s="176" t="s">
        <v>32</v>
      </c>
      <c r="B21" s="141" t="s">
        <v>33</v>
      </c>
      <c r="C21" s="111"/>
      <c r="D21" s="111"/>
      <c r="E21" s="111"/>
      <c r="F21" s="111"/>
      <c r="G21" s="111"/>
      <c r="H21" s="111"/>
      <c r="I21" s="111"/>
      <c r="J21" s="111"/>
      <c r="K21" s="111"/>
      <c r="L21" s="124"/>
    </row>
    <row r="22" spans="1:12" x14ac:dyDescent="0.25">
      <c r="A22" s="176" t="s">
        <v>34</v>
      </c>
      <c r="B22" s="141" t="s">
        <v>35</v>
      </c>
      <c r="C22" s="111"/>
      <c r="D22" s="111"/>
      <c r="E22" s="111"/>
      <c r="F22" s="111"/>
      <c r="G22" s="111"/>
      <c r="H22" s="111"/>
      <c r="I22" s="111"/>
      <c r="J22" s="111"/>
      <c r="K22" s="111"/>
      <c r="L22" s="124"/>
    </row>
    <row r="23" spans="1:12" x14ac:dyDescent="0.25">
      <c r="A23" s="126"/>
      <c r="B23" s="126"/>
      <c r="C23" s="126"/>
      <c r="D23" s="126"/>
      <c r="E23" s="126"/>
      <c r="F23" s="126"/>
      <c r="G23" s="126"/>
      <c r="H23" s="126"/>
      <c r="I23" s="126"/>
      <c r="J23" s="126"/>
      <c r="K23" s="126"/>
      <c r="L23" s="12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81FE-F97A-4DF1-A5EF-A2827B80852C}">
  <sheetPr>
    <tabColor rgb="FFCCCCFF"/>
  </sheetPr>
  <dimension ref="A1:F27"/>
  <sheetViews>
    <sheetView zoomScaleNormal="100" workbookViewId="0">
      <selection activeCell="F27" sqref="F27"/>
    </sheetView>
  </sheetViews>
  <sheetFormatPr defaultColWidth="9.1796875" defaultRowHeight="13.2" x14ac:dyDescent="0.25"/>
  <cols>
    <col min="1" max="2" width="23.1796875" style="174" customWidth="1"/>
    <col min="3" max="3" width="10.6328125" style="174" bestFit="1" customWidth="1"/>
    <col min="4" max="4" width="16.08984375" style="174" customWidth="1"/>
    <col min="5" max="5" width="16.54296875" style="174" customWidth="1"/>
    <col min="6" max="6" width="25.90625" style="174" customWidth="1"/>
    <col min="7" max="16384" width="9.1796875" style="174"/>
  </cols>
  <sheetData>
    <row r="1" spans="1:6" x14ac:dyDescent="0.25">
      <c r="A1" s="173" t="s">
        <v>38</v>
      </c>
      <c r="B1" s="173" t="s">
        <v>39</v>
      </c>
      <c r="C1" s="173" t="s">
        <v>1727</v>
      </c>
      <c r="D1" s="173" t="s">
        <v>1728</v>
      </c>
      <c r="E1" s="173" t="s">
        <v>1729</v>
      </c>
      <c r="F1" s="173" t="s">
        <v>1730</v>
      </c>
    </row>
    <row r="2" spans="1:6" x14ac:dyDescent="0.25">
      <c r="A2" s="177" t="s">
        <v>1731</v>
      </c>
      <c r="B2" s="177" t="s">
        <v>213</v>
      </c>
      <c r="C2" s="177" t="s">
        <v>81</v>
      </c>
      <c r="D2" s="177" t="s">
        <v>90</v>
      </c>
      <c r="E2" s="177" t="s">
        <v>76</v>
      </c>
      <c r="F2" s="177" t="s">
        <v>1732</v>
      </c>
    </row>
    <row r="3" spans="1:6" x14ac:dyDescent="0.25">
      <c r="A3" s="177" t="s">
        <v>260</v>
      </c>
      <c r="B3" s="177" t="s">
        <v>261</v>
      </c>
      <c r="C3" s="177" t="s">
        <v>81</v>
      </c>
      <c r="D3" s="177" t="s">
        <v>76</v>
      </c>
      <c r="E3" s="177" t="s">
        <v>30</v>
      </c>
      <c r="F3" s="177" t="s">
        <v>30</v>
      </c>
    </row>
    <row r="4" spans="1:6" x14ac:dyDescent="0.25">
      <c r="A4" s="177" t="s">
        <v>147</v>
      </c>
      <c r="B4" s="177" t="s">
        <v>83</v>
      </c>
      <c r="C4" s="177" t="s">
        <v>81</v>
      </c>
      <c r="D4" s="177" t="s">
        <v>76</v>
      </c>
      <c r="E4" s="177" t="s">
        <v>30</v>
      </c>
      <c r="F4" s="177" t="s">
        <v>30</v>
      </c>
    </row>
    <row r="5" spans="1:6" x14ac:dyDescent="0.25">
      <c r="A5" s="177" t="s">
        <v>173</v>
      </c>
      <c r="B5" s="177" t="s">
        <v>174</v>
      </c>
      <c r="C5" s="177" t="s">
        <v>81</v>
      </c>
      <c r="D5" s="177" t="s">
        <v>76</v>
      </c>
      <c r="E5" s="177" t="s">
        <v>30</v>
      </c>
      <c r="F5" s="177" t="s">
        <v>30</v>
      </c>
    </row>
    <row r="6" spans="1:6" x14ac:dyDescent="0.25">
      <c r="A6" s="177" t="s">
        <v>597</v>
      </c>
      <c r="B6" s="177" t="s">
        <v>180</v>
      </c>
      <c r="C6" s="177" t="s">
        <v>1733</v>
      </c>
      <c r="D6" s="177" t="s">
        <v>1734</v>
      </c>
      <c r="E6" s="177" t="s">
        <v>76</v>
      </c>
      <c r="F6" s="177" t="s">
        <v>1735</v>
      </c>
    </row>
    <row r="7" spans="1:6" x14ac:dyDescent="0.25">
      <c r="A7" s="177" t="s">
        <v>205</v>
      </c>
      <c r="B7" s="177" t="s">
        <v>180</v>
      </c>
      <c r="C7" s="177" t="s">
        <v>1733</v>
      </c>
      <c r="D7" s="177" t="s">
        <v>76</v>
      </c>
      <c r="E7" s="177" t="s">
        <v>30</v>
      </c>
      <c r="F7" s="177" t="s">
        <v>30</v>
      </c>
    </row>
    <row r="8" spans="1:6" x14ac:dyDescent="0.25">
      <c r="A8" s="177" t="s">
        <v>238</v>
      </c>
      <c r="B8" s="177" t="s">
        <v>239</v>
      </c>
      <c r="C8" s="177" t="s">
        <v>63</v>
      </c>
      <c r="D8" s="177" t="s">
        <v>90</v>
      </c>
      <c r="E8" s="177" t="s">
        <v>76</v>
      </c>
      <c r="F8" s="177" t="s">
        <v>1736</v>
      </c>
    </row>
    <row r="9" spans="1:6" x14ac:dyDescent="0.25">
      <c r="A9" s="177" t="s">
        <v>161</v>
      </c>
      <c r="B9" s="177" t="s">
        <v>83</v>
      </c>
      <c r="C9" s="177" t="s">
        <v>81</v>
      </c>
      <c r="D9" s="177" t="s">
        <v>76</v>
      </c>
      <c r="E9" s="177" t="s">
        <v>30</v>
      </c>
      <c r="F9" s="177" t="s">
        <v>30</v>
      </c>
    </row>
    <row r="10" spans="1:6" x14ac:dyDescent="0.25">
      <c r="A10" s="177" t="s">
        <v>82</v>
      </c>
      <c r="B10" s="177" t="s">
        <v>83</v>
      </c>
      <c r="C10" s="177" t="s">
        <v>81</v>
      </c>
      <c r="D10" s="177" t="s">
        <v>76</v>
      </c>
      <c r="E10" s="177" t="s">
        <v>30</v>
      </c>
      <c r="F10" s="177" t="s">
        <v>30</v>
      </c>
    </row>
    <row r="11" spans="1:6" x14ac:dyDescent="0.25">
      <c r="A11" s="177" t="s">
        <v>821</v>
      </c>
      <c r="B11" s="177" t="s">
        <v>83</v>
      </c>
      <c r="C11" s="177" t="s">
        <v>81</v>
      </c>
      <c r="D11" s="177" t="s">
        <v>76</v>
      </c>
      <c r="E11" s="177" t="s">
        <v>30</v>
      </c>
      <c r="F11" s="177" t="s">
        <v>30</v>
      </c>
    </row>
    <row r="12" spans="1:6" x14ac:dyDescent="0.25">
      <c r="A12" s="177" t="s">
        <v>838</v>
      </c>
      <c r="B12" s="177" t="s">
        <v>839</v>
      </c>
      <c r="C12" s="177" t="s">
        <v>63</v>
      </c>
      <c r="D12" s="177" t="s">
        <v>90</v>
      </c>
      <c r="E12" s="177" t="s">
        <v>76</v>
      </c>
      <c r="F12" s="177" t="s">
        <v>1737</v>
      </c>
    </row>
    <row r="13" spans="1:6" x14ac:dyDescent="0.25">
      <c r="A13" s="177" t="s">
        <v>1738</v>
      </c>
      <c r="B13" s="177" t="s">
        <v>208</v>
      </c>
      <c r="C13" s="177" t="s">
        <v>81</v>
      </c>
      <c r="D13" s="177" t="s">
        <v>76</v>
      </c>
      <c r="E13" s="177" t="s">
        <v>30</v>
      </c>
      <c r="F13" s="177" t="s">
        <v>30</v>
      </c>
    </row>
    <row r="14" spans="1:6" x14ac:dyDescent="0.25">
      <c r="A14" s="177" t="s">
        <v>104</v>
      </c>
      <c r="B14" s="177" t="s">
        <v>105</v>
      </c>
      <c r="C14" s="177" t="s">
        <v>81</v>
      </c>
      <c r="D14" s="177" t="s">
        <v>76</v>
      </c>
      <c r="E14" s="177" t="s">
        <v>30</v>
      </c>
      <c r="F14" s="177" t="s">
        <v>30</v>
      </c>
    </row>
    <row r="15" spans="1:6" x14ac:dyDescent="0.25">
      <c r="A15" s="177" t="s">
        <v>109</v>
      </c>
      <c r="B15" s="177" t="s">
        <v>110</v>
      </c>
      <c r="C15" s="177" t="s">
        <v>81</v>
      </c>
      <c r="D15" s="177" t="s">
        <v>1734</v>
      </c>
      <c r="E15" s="177" t="s">
        <v>76</v>
      </c>
      <c r="F15" s="177" t="s">
        <v>1739</v>
      </c>
    </row>
    <row r="16" spans="1:6" x14ac:dyDescent="0.25">
      <c r="A16" s="177" t="s">
        <v>217</v>
      </c>
      <c r="B16" s="177" t="s">
        <v>218</v>
      </c>
      <c r="C16" s="177" t="s">
        <v>1733</v>
      </c>
      <c r="D16" s="177" t="s">
        <v>76</v>
      </c>
      <c r="E16" s="177" t="s">
        <v>30</v>
      </c>
      <c r="F16" s="177" t="s">
        <v>30</v>
      </c>
    </row>
    <row r="17" spans="1:6" x14ac:dyDescent="0.25">
      <c r="A17" s="177" t="s">
        <v>140</v>
      </c>
      <c r="B17" s="177" t="s">
        <v>141</v>
      </c>
      <c r="C17" s="177" t="s">
        <v>81</v>
      </c>
      <c r="D17" s="177" t="s">
        <v>76</v>
      </c>
      <c r="E17" s="177" t="s">
        <v>30</v>
      </c>
      <c r="F17" s="177" t="s">
        <v>30</v>
      </c>
    </row>
    <row r="18" spans="1:6" x14ac:dyDescent="0.25">
      <c r="A18" s="177" t="s">
        <v>1635</v>
      </c>
      <c r="B18" s="177" t="s">
        <v>1740</v>
      </c>
      <c r="C18" s="177" t="s">
        <v>1733</v>
      </c>
      <c r="D18" s="177" t="s">
        <v>76</v>
      </c>
      <c r="E18" s="177" t="s">
        <v>30</v>
      </c>
      <c r="F18" s="177" t="s">
        <v>1741</v>
      </c>
    </row>
    <row r="19" spans="1:6" x14ac:dyDescent="0.25">
      <c r="A19" s="177" t="s">
        <v>1742</v>
      </c>
      <c r="B19" s="177" t="s">
        <v>200</v>
      </c>
      <c r="C19" s="177" t="s">
        <v>81</v>
      </c>
      <c r="D19" s="177" t="s">
        <v>76</v>
      </c>
      <c r="E19" s="177" t="s">
        <v>30</v>
      </c>
      <c r="F19" s="177" t="s">
        <v>30</v>
      </c>
    </row>
    <row r="20" spans="1:6" x14ac:dyDescent="0.25">
      <c r="A20" s="177" t="s">
        <v>167</v>
      </c>
      <c r="B20" s="177" t="s">
        <v>168</v>
      </c>
      <c r="C20" s="177" t="s">
        <v>63</v>
      </c>
      <c r="D20" s="177" t="s">
        <v>76</v>
      </c>
      <c r="E20" s="177" t="s">
        <v>30</v>
      </c>
      <c r="F20" s="177" t="s">
        <v>30</v>
      </c>
    </row>
    <row r="21" spans="1:6" x14ac:dyDescent="0.25">
      <c r="A21" s="177" t="s">
        <v>64</v>
      </c>
      <c r="B21" s="177" t="s">
        <v>65</v>
      </c>
      <c r="C21" s="177" t="s">
        <v>63</v>
      </c>
      <c r="D21" s="177" t="s">
        <v>76</v>
      </c>
      <c r="E21" s="177" t="s">
        <v>30</v>
      </c>
      <c r="F21" s="177" t="s">
        <v>30</v>
      </c>
    </row>
    <row r="22" spans="1:6" x14ac:dyDescent="0.25">
      <c r="A22" s="177" t="s">
        <v>96</v>
      </c>
      <c r="B22" s="177" t="s">
        <v>97</v>
      </c>
      <c r="C22" s="177" t="s">
        <v>63</v>
      </c>
      <c r="D22" s="177" t="s">
        <v>76</v>
      </c>
      <c r="E22" s="177" t="s">
        <v>30</v>
      </c>
      <c r="F22" s="177" t="s">
        <v>30</v>
      </c>
    </row>
    <row r="23" spans="1:6" x14ac:dyDescent="0.25">
      <c r="A23" s="177" t="s">
        <v>179</v>
      </c>
      <c r="B23" s="177" t="s">
        <v>180</v>
      </c>
      <c r="C23" s="177" t="s">
        <v>1733</v>
      </c>
      <c r="D23" s="177" t="s">
        <v>76</v>
      </c>
      <c r="E23" s="177" t="s">
        <v>30</v>
      </c>
      <c r="F23" s="177" t="s">
        <v>30</v>
      </c>
    </row>
    <row r="24" spans="1:6" x14ac:dyDescent="0.25">
      <c r="A24" s="177" t="s">
        <v>186</v>
      </c>
      <c r="B24" s="177" t="s">
        <v>187</v>
      </c>
      <c r="C24" s="177" t="s">
        <v>63</v>
      </c>
      <c r="D24" s="177" t="s">
        <v>76</v>
      </c>
      <c r="E24" s="177" t="s">
        <v>30</v>
      </c>
      <c r="F24" s="177" t="s">
        <v>30</v>
      </c>
    </row>
    <row r="25" spans="1:6" x14ac:dyDescent="0.25">
      <c r="A25" s="177" t="s">
        <v>1743</v>
      </c>
      <c r="B25" s="177" t="s">
        <v>118</v>
      </c>
      <c r="C25" s="177" t="s">
        <v>81</v>
      </c>
      <c r="D25" s="177" t="s">
        <v>76</v>
      </c>
      <c r="E25" s="177" t="s">
        <v>30</v>
      </c>
      <c r="F25" s="177" t="s">
        <v>30</v>
      </c>
    </row>
    <row r="26" spans="1:6" x14ac:dyDescent="0.25">
      <c r="A26" s="177" t="s">
        <v>1744</v>
      </c>
      <c r="B26" s="177" t="s">
        <v>131</v>
      </c>
      <c r="C26" s="177" t="s">
        <v>1733</v>
      </c>
      <c r="D26" s="177" t="s">
        <v>76</v>
      </c>
      <c r="E26" s="177" t="s">
        <v>30</v>
      </c>
      <c r="F26" s="177" t="s">
        <v>30</v>
      </c>
    </row>
    <row r="27" spans="1:6" x14ac:dyDescent="0.25">
      <c r="A27" s="177" t="s">
        <v>845</v>
      </c>
      <c r="B27" s="177" t="s">
        <v>846</v>
      </c>
      <c r="C27" s="177" t="s">
        <v>81</v>
      </c>
      <c r="D27" s="177" t="s">
        <v>90</v>
      </c>
      <c r="E27" s="177" t="s">
        <v>76</v>
      </c>
      <c r="F27" s="177" t="s">
        <v>1745</v>
      </c>
    </row>
  </sheetData>
  <autoFilter ref="A1:F1" xr:uid="{F06281FE-F97A-4DF1-A5EF-A2827B80852C}"/>
  <sortState xmlns:xlrd2="http://schemas.microsoft.com/office/spreadsheetml/2017/richdata2" ref="A2:F27">
    <sortCondition ref="A2:A27"/>
  </sortState>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EDC8-3985-4B72-92EA-C5225A69EC70}">
  <sheetPr>
    <tabColor rgb="FFCCFFFF"/>
  </sheetPr>
  <dimension ref="A1:V104"/>
  <sheetViews>
    <sheetView workbookViewId="0">
      <selection activeCell="N16" sqref="N16"/>
    </sheetView>
  </sheetViews>
  <sheetFormatPr defaultColWidth="9.1796875" defaultRowHeight="14.4" x14ac:dyDescent="0.3"/>
  <cols>
    <col min="1" max="1" width="15.54296875" style="99" bestFit="1" customWidth="1"/>
    <col min="2" max="2" width="8.54296875" style="99" bestFit="1" customWidth="1"/>
    <col min="3" max="5" width="6.453125" style="99" bestFit="1" customWidth="1"/>
    <col min="6" max="6" width="4.08984375" style="99" bestFit="1" customWidth="1"/>
    <col min="7" max="7" width="6.6328125" style="99" bestFit="1" customWidth="1"/>
    <col min="8" max="8" width="8.6328125" style="99" customWidth="1"/>
    <col min="9" max="9" width="6.453125" style="99" bestFit="1" customWidth="1"/>
    <col min="10" max="10" width="5.6328125" style="99" bestFit="1" customWidth="1"/>
    <col min="11" max="11" width="8.6328125" style="99" bestFit="1" customWidth="1"/>
    <col min="12" max="16384" width="9.1796875" style="99"/>
  </cols>
  <sheetData>
    <row r="1" spans="1:22" x14ac:dyDescent="0.3">
      <c r="A1" s="185" t="s">
        <v>1746</v>
      </c>
      <c r="B1" s="185"/>
      <c r="C1" s="185"/>
      <c r="D1" s="185"/>
      <c r="E1" s="185"/>
      <c r="F1" s="185"/>
      <c r="G1" s="185"/>
      <c r="H1" s="185"/>
      <c r="I1" s="185"/>
      <c r="J1" s="185"/>
      <c r="K1" s="98"/>
      <c r="L1" s="98"/>
    </row>
    <row r="2" spans="1:22" x14ac:dyDescent="0.3">
      <c r="A2" s="99" t="s">
        <v>1747</v>
      </c>
      <c r="B2" s="186" t="s">
        <v>1748</v>
      </c>
      <c r="C2" s="186" t="s">
        <v>1749</v>
      </c>
      <c r="D2" s="186" t="s">
        <v>1750</v>
      </c>
      <c r="E2" s="188" t="s">
        <v>1987</v>
      </c>
      <c r="F2" s="186" t="s">
        <v>1988</v>
      </c>
      <c r="G2" s="186" t="s">
        <v>1751</v>
      </c>
      <c r="H2" s="186" t="s">
        <v>1752</v>
      </c>
      <c r="I2" s="186" t="s">
        <v>1753</v>
      </c>
      <c r="J2" s="100" t="s">
        <v>1754</v>
      </c>
      <c r="K2" s="100"/>
      <c r="M2" s="186"/>
      <c r="N2" s="186"/>
      <c r="O2" s="186"/>
      <c r="P2" s="186"/>
      <c r="Q2" s="186"/>
      <c r="R2" s="186"/>
      <c r="S2" s="186"/>
      <c r="T2" s="186"/>
      <c r="U2" s="186"/>
      <c r="V2" s="186"/>
    </row>
    <row r="3" spans="1:22" x14ac:dyDescent="0.3">
      <c r="A3" s="99" t="s">
        <v>1755</v>
      </c>
      <c r="B3" s="100">
        <v>0.05</v>
      </c>
      <c r="C3" s="101">
        <v>81.3</v>
      </c>
      <c r="D3" s="100">
        <v>267</v>
      </c>
      <c r="E3" s="100">
        <v>4.25</v>
      </c>
      <c r="F3" s="100">
        <v>941</v>
      </c>
      <c r="G3" s="100">
        <v>1</v>
      </c>
      <c r="H3" s="100" t="s">
        <v>1756</v>
      </c>
      <c r="I3" s="100">
        <v>10000</v>
      </c>
      <c r="J3" s="100">
        <v>0.99790000000000001</v>
      </c>
      <c r="K3" s="100"/>
    </row>
    <row r="4" spans="1:22" x14ac:dyDescent="0.3">
      <c r="A4" s="99" t="s">
        <v>1757</v>
      </c>
      <c r="B4" s="100">
        <v>0.05</v>
      </c>
      <c r="C4" s="100">
        <v>47.1</v>
      </c>
      <c r="D4" s="100">
        <v>327</v>
      </c>
      <c r="E4" s="100">
        <v>1</v>
      </c>
      <c r="F4" s="100">
        <v>1150</v>
      </c>
      <c r="G4" s="100">
        <v>0.222</v>
      </c>
      <c r="H4" s="100" t="s">
        <v>1756</v>
      </c>
      <c r="I4" s="100">
        <v>10000</v>
      </c>
      <c r="J4" s="100">
        <v>1</v>
      </c>
      <c r="K4" s="100"/>
    </row>
    <row r="5" spans="1:22" x14ac:dyDescent="0.3">
      <c r="A5" s="99" t="s">
        <v>1758</v>
      </c>
      <c r="B5" s="100">
        <v>0.05</v>
      </c>
      <c r="C5" s="100">
        <v>121</v>
      </c>
      <c r="D5" s="100">
        <v>186</v>
      </c>
      <c r="E5" s="100">
        <v>46.3</v>
      </c>
      <c r="F5" s="100">
        <v>684</v>
      </c>
      <c r="G5" s="100">
        <v>0.154</v>
      </c>
      <c r="H5" s="100" t="s">
        <v>1756</v>
      </c>
      <c r="I5" s="100">
        <v>10000</v>
      </c>
      <c r="J5" s="100">
        <v>0.99550000000000005</v>
      </c>
      <c r="K5" s="100"/>
    </row>
    <row r="6" spans="1:22" x14ac:dyDescent="0.3">
      <c r="A6" s="99" t="s">
        <v>1759</v>
      </c>
      <c r="B6" s="100">
        <v>0.05</v>
      </c>
      <c r="C6" s="100">
        <v>91.3</v>
      </c>
      <c r="D6" s="100">
        <v>230</v>
      </c>
      <c r="E6" s="100">
        <v>10.7</v>
      </c>
      <c r="F6" s="100">
        <v>801</v>
      </c>
      <c r="G6" s="100">
        <v>0.17199999999999999</v>
      </c>
      <c r="H6" s="100" t="s">
        <v>1756</v>
      </c>
      <c r="I6" s="100">
        <v>10000</v>
      </c>
      <c r="J6" s="100">
        <v>0.99829999999999997</v>
      </c>
      <c r="K6" s="100"/>
    </row>
    <row r="7" spans="1:22" x14ac:dyDescent="0.3">
      <c r="A7" s="186" t="s">
        <v>1760</v>
      </c>
      <c r="B7" s="187">
        <v>0.05</v>
      </c>
      <c r="C7" s="187">
        <v>103</v>
      </c>
      <c r="D7" s="187">
        <v>237</v>
      </c>
      <c r="E7" s="187">
        <v>22.2</v>
      </c>
      <c r="F7" s="187">
        <v>857</v>
      </c>
      <c r="G7" s="187">
        <v>0.222</v>
      </c>
      <c r="H7" s="187" t="s">
        <v>1756</v>
      </c>
      <c r="I7" s="187">
        <v>10000</v>
      </c>
      <c r="J7" s="187">
        <v>1</v>
      </c>
      <c r="K7" s="100"/>
    </row>
    <row r="8" spans="1:22" x14ac:dyDescent="0.3">
      <c r="A8" s="99" t="s">
        <v>1761</v>
      </c>
      <c r="B8" s="100">
        <v>0.05</v>
      </c>
      <c r="C8" s="100">
        <v>54.4</v>
      </c>
      <c r="D8" s="100">
        <v>267</v>
      </c>
      <c r="E8" s="100">
        <v>2.8</v>
      </c>
      <c r="F8" s="100">
        <v>939</v>
      </c>
      <c r="G8" s="100">
        <v>0.23</v>
      </c>
      <c r="H8" s="100" t="s">
        <v>1756</v>
      </c>
      <c r="I8" s="100">
        <v>10000</v>
      </c>
      <c r="J8" s="100">
        <v>0.99609999999999999</v>
      </c>
      <c r="K8" s="100"/>
      <c r="M8" s="186"/>
      <c r="N8" s="186"/>
      <c r="O8" s="186"/>
      <c r="P8" s="186"/>
      <c r="Q8" s="186"/>
      <c r="R8" s="186"/>
      <c r="S8" s="186"/>
      <c r="T8" s="186"/>
      <c r="U8" s="186"/>
      <c r="V8" s="186"/>
    </row>
    <row r="9" spans="1:22" x14ac:dyDescent="0.3">
      <c r="B9" s="100"/>
      <c r="C9" s="100"/>
      <c r="D9" s="100"/>
      <c r="E9" s="100"/>
      <c r="F9" s="100"/>
      <c r="G9" s="100"/>
      <c r="H9" s="100"/>
      <c r="I9" s="100"/>
      <c r="J9" s="100"/>
      <c r="K9" s="100"/>
      <c r="V9" s="186"/>
    </row>
    <row r="10" spans="1:22" x14ac:dyDescent="0.3">
      <c r="A10" s="99" t="s">
        <v>1747</v>
      </c>
      <c r="B10" s="186" t="s">
        <v>1762</v>
      </c>
      <c r="C10" s="186" t="s">
        <v>1763</v>
      </c>
      <c r="D10" s="186" t="s">
        <v>1764</v>
      </c>
      <c r="E10" s="186" t="s">
        <v>1765</v>
      </c>
      <c r="F10" s="186" t="s">
        <v>1766</v>
      </c>
      <c r="G10" s="186" t="s">
        <v>1767</v>
      </c>
      <c r="H10" s="186" t="s">
        <v>1768</v>
      </c>
      <c r="I10" s="100" t="s">
        <v>1751</v>
      </c>
      <c r="J10" s="100"/>
      <c r="K10" s="100"/>
      <c r="V10" s="186"/>
    </row>
    <row r="11" spans="1:22" x14ac:dyDescent="0.3">
      <c r="A11" s="99" t="s">
        <v>1761</v>
      </c>
      <c r="B11" s="100">
        <v>0.27</v>
      </c>
      <c r="C11" s="100">
        <v>0.191</v>
      </c>
      <c r="D11" s="189">
        <v>4.1200000000000001E-2</v>
      </c>
      <c r="E11" s="100">
        <v>112</v>
      </c>
      <c r="F11" s="100">
        <v>116</v>
      </c>
      <c r="G11" s="100">
        <v>111</v>
      </c>
      <c r="H11" s="100">
        <v>0</v>
      </c>
      <c r="I11" s="100">
        <v>0.23</v>
      </c>
      <c r="J11" s="100"/>
      <c r="K11" s="100"/>
      <c r="V11" s="186"/>
    </row>
    <row r="12" spans="1:22" x14ac:dyDescent="0.3">
      <c r="A12" s="99" t="s">
        <v>1757</v>
      </c>
      <c r="B12" s="100">
        <v>0.28000000000000003</v>
      </c>
      <c r="C12" s="100">
        <v>0.184</v>
      </c>
      <c r="D12" s="189">
        <v>4.17999999999999E-2</v>
      </c>
      <c r="E12" s="100">
        <v>112</v>
      </c>
      <c r="F12" s="100">
        <v>116</v>
      </c>
      <c r="G12" s="100">
        <v>111</v>
      </c>
      <c r="H12" s="189">
        <v>7.6999999999999902E-2</v>
      </c>
      <c r="I12" s="100">
        <v>0.222</v>
      </c>
      <c r="J12" s="100"/>
      <c r="K12" s="100"/>
      <c r="V12" s="186"/>
    </row>
    <row r="13" spans="1:22" x14ac:dyDescent="0.3">
      <c r="A13" s="99" t="s">
        <v>1760</v>
      </c>
      <c r="B13" s="100">
        <v>0.32600000000000001</v>
      </c>
      <c r="C13" s="100">
        <v>0.25700000000000001</v>
      </c>
      <c r="D13" s="189">
        <v>5.6800000000000003E-2</v>
      </c>
      <c r="E13" s="100">
        <v>112</v>
      </c>
      <c r="F13" s="100">
        <v>116</v>
      </c>
      <c r="G13" s="100">
        <v>111</v>
      </c>
      <c r="H13" s="189">
        <v>7.0000000000000007E-2</v>
      </c>
      <c r="I13" s="100">
        <v>0.222</v>
      </c>
      <c r="J13" s="100"/>
      <c r="K13" s="100"/>
      <c r="V13" s="186"/>
    </row>
    <row r="14" spans="1:22" x14ac:dyDescent="0.3">
      <c r="A14" s="99" t="s">
        <v>1759</v>
      </c>
      <c r="B14" s="100">
        <v>0.314</v>
      </c>
      <c r="C14" s="100">
        <v>0.24</v>
      </c>
      <c r="D14" s="189">
        <v>5.2499999999999901E-2</v>
      </c>
      <c r="E14" s="100">
        <v>112</v>
      </c>
      <c r="F14" s="100">
        <v>116</v>
      </c>
      <c r="G14" s="100">
        <v>112</v>
      </c>
      <c r="H14" s="100">
        <v>0.58899999999999997</v>
      </c>
      <c r="I14" s="100">
        <v>0.17199999999999999</v>
      </c>
      <c r="J14" s="100"/>
      <c r="K14" s="100"/>
      <c r="V14" s="186"/>
    </row>
    <row r="15" spans="1:22" x14ac:dyDescent="0.3">
      <c r="A15" s="99" t="s">
        <v>1758</v>
      </c>
      <c r="B15" s="100">
        <v>0.39800000000000002</v>
      </c>
      <c r="C15" s="100">
        <v>0.3</v>
      </c>
      <c r="D15" s="189">
        <v>7.4200000000000002E-2</v>
      </c>
      <c r="E15" s="100">
        <v>113</v>
      </c>
      <c r="F15" s="100">
        <v>117</v>
      </c>
      <c r="G15" s="100">
        <v>112</v>
      </c>
      <c r="H15" s="100">
        <v>0.80400000000000005</v>
      </c>
      <c r="I15" s="100">
        <v>0.154</v>
      </c>
      <c r="J15" s="100"/>
      <c r="K15" s="100"/>
      <c r="V15" s="186"/>
    </row>
    <row r="16" spans="1:22" x14ac:dyDescent="0.3">
      <c r="A16" s="99" t="s">
        <v>1769</v>
      </c>
      <c r="B16" s="100">
        <v>0.45900000000000002</v>
      </c>
      <c r="C16" s="100">
        <v>0.26600000000000001</v>
      </c>
      <c r="D16" s="189">
        <v>8.0199999999999896E-2</v>
      </c>
      <c r="E16" s="100">
        <v>114</v>
      </c>
      <c r="F16" s="100" t="s">
        <v>1770</v>
      </c>
      <c r="G16" s="100">
        <v>113</v>
      </c>
      <c r="H16" s="100" t="s">
        <v>1770</v>
      </c>
      <c r="I16" s="100">
        <v>0</v>
      </c>
      <c r="J16" s="187"/>
      <c r="K16" s="100"/>
    </row>
    <row r="17" spans="1:13" x14ac:dyDescent="0.3">
      <c r="J17" s="186"/>
    </row>
    <row r="18" spans="1:13" x14ac:dyDescent="0.3">
      <c r="A18" s="185" t="s">
        <v>1771</v>
      </c>
      <c r="B18" s="185"/>
      <c r="C18" s="185"/>
      <c r="D18" s="185"/>
      <c r="E18" s="185"/>
      <c r="F18" s="185"/>
      <c r="G18" s="185"/>
      <c r="H18" s="185"/>
      <c r="I18" s="185"/>
      <c r="J18" s="185"/>
      <c r="K18" s="98"/>
      <c r="L18" s="98"/>
    </row>
    <row r="19" spans="1:13" x14ac:dyDescent="0.3">
      <c r="A19" s="99" t="s">
        <v>1747</v>
      </c>
      <c r="B19" s="186" t="s">
        <v>1748</v>
      </c>
      <c r="C19" s="186" t="s">
        <v>1749</v>
      </c>
      <c r="D19" s="186" t="s">
        <v>1750</v>
      </c>
      <c r="E19" s="186" t="s">
        <v>1987</v>
      </c>
      <c r="F19" s="186" t="s">
        <v>1988</v>
      </c>
      <c r="G19" s="186" t="s">
        <v>1751</v>
      </c>
      <c r="H19" s="186" t="s">
        <v>1752</v>
      </c>
      <c r="I19" s="186" t="s">
        <v>1753</v>
      </c>
      <c r="J19" s="103" t="s">
        <v>1754</v>
      </c>
      <c r="K19" s="103"/>
      <c r="L19" s="104"/>
      <c r="M19" s="104"/>
    </row>
    <row r="20" spans="1:13" x14ac:dyDescent="0.3">
      <c r="A20" s="102" t="s">
        <v>1755</v>
      </c>
      <c r="B20" s="103">
        <v>0.05</v>
      </c>
      <c r="C20" s="105">
        <v>1.63</v>
      </c>
      <c r="D20" s="103">
        <v>1.75</v>
      </c>
      <c r="E20" s="103">
        <v>0.13400000000000001</v>
      </c>
      <c r="F20" s="103">
        <v>6.85</v>
      </c>
      <c r="G20" s="103">
        <v>1</v>
      </c>
      <c r="H20" s="103" t="s">
        <v>1756</v>
      </c>
      <c r="I20" s="103">
        <v>10000</v>
      </c>
      <c r="J20" s="103">
        <v>1</v>
      </c>
      <c r="K20" s="103"/>
      <c r="L20" s="104"/>
    </row>
    <row r="21" spans="1:13" x14ac:dyDescent="0.3">
      <c r="A21" s="102" t="s">
        <v>1757</v>
      </c>
      <c r="B21" s="103">
        <v>0.05</v>
      </c>
      <c r="C21" s="190">
        <v>9.98E-2</v>
      </c>
      <c r="D21" s="103">
        <v>2.0099999999999998</v>
      </c>
      <c r="E21" s="190">
        <v>1.1000000000000001E-3</v>
      </c>
      <c r="F21" s="103">
        <v>5.27</v>
      </c>
      <c r="G21" s="190">
        <v>1.5800000000000002E-2</v>
      </c>
      <c r="H21" s="103" t="s">
        <v>1756</v>
      </c>
      <c r="I21" s="103">
        <v>10000</v>
      </c>
      <c r="J21" s="103">
        <v>1</v>
      </c>
      <c r="K21" s="103"/>
      <c r="L21" s="104"/>
    </row>
    <row r="22" spans="1:13" x14ac:dyDescent="0.3">
      <c r="A22" s="102" t="s">
        <v>1758</v>
      </c>
      <c r="B22" s="103">
        <v>0.05</v>
      </c>
      <c r="C22" s="103">
        <v>2.29</v>
      </c>
      <c r="D22" s="103">
        <v>1.58</v>
      </c>
      <c r="E22" s="103">
        <v>1.02</v>
      </c>
      <c r="F22" s="103">
        <v>6.97</v>
      </c>
      <c r="G22" s="103">
        <v>0.52</v>
      </c>
      <c r="H22" s="103" t="s">
        <v>1756</v>
      </c>
      <c r="I22" s="103">
        <v>10000</v>
      </c>
      <c r="J22" s="103">
        <v>1</v>
      </c>
      <c r="K22" s="103"/>
      <c r="L22" s="104"/>
    </row>
    <row r="23" spans="1:13" x14ac:dyDescent="0.3">
      <c r="A23" s="102" t="s">
        <v>1759</v>
      </c>
      <c r="B23" s="103">
        <v>0.05</v>
      </c>
      <c r="C23" s="103">
        <v>0.86</v>
      </c>
      <c r="D23" s="103">
        <v>1.44</v>
      </c>
      <c r="E23" s="103">
        <v>0.13600000000000001</v>
      </c>
      <c r="F23" s="103">
        <v>5.34</v>
      </c>
      <c r="G23" s="103">
        <v>0.14000000000000001</v>
      </c>
      <c r="H23" s="103" t="s">
        <v>1756</v>
      </c>
      <c r="I23" s="103">
        <v>10000</v>
      </c>
      <c r="J23" s="103">
        <v>1</v>
      </c>
      <c r="K23" s="103"/>
      <c r="L23" s="104"/>
    </row>
    <row r="24" spans="1:13" x14ac:dyDescent="0.3">
      <c r="A24" s="102" t="s">
        <v>1760</v>
      </c>
      <c r="B24" s="103">
        <v>0.05</v>
      </c>
      <c r="C24" s="103">
        <v>1.27</v>
      </c>
      <c r="D24" s="103">
        <v>1.87</v>
      </c>
      <c r="E24" s="103">
        <v>0.30099999999999999</v>
      </c>
      <c r="F24" s="103">
        <v>6.99</v>
      </c>
      <c r="G24" s="103">
        <v>0.26400000000000001</v>
      </c>
      <c r="H24" s="103" t="s">
        <v>1756</v>
      </c>
      <c r="I24" s="103">
        <v>10000</v>
      </c>
      <c r="J24" s="103">
        <v>1</v>
      </c>
      <c r="K24" s="103"/>
      <c r="L24" s="104"/>
    </row>
    <row r="25" spans="1:13" x14ac:dyDescent="0.3">
      <c r="A25" s="102" t="s">
        <v>1769</v>
      </c>
      <c r="B25" s="103">
        <v>0.05</v>
      </c>
      <c r="C25" s="103">
        <v>2.44</v>
      </c>
      <c r="D25" s="103">
        <v>1.46</v>
      </c>
      <c r="E25" s="103">
        <v>1.1599999999999999</v>
      </c>
      <c r="F25" s="103">
        <v>6.64</v>
      </c>
      <c r="G25" s="190">
        <v>7.0899999999999904E-3</v>
      </c>
      <c r="H25" s="103" t="s">
        <v>1756</v>
      </c>
      <c r="I25" s="103">
        <v>10000</v>
      </c>
      <c r="J25" s="103">
        <v>0.99909999999999999</v>
      </c>
      <c r="K25" s="103"/>
      <c r="L25" s="104"/>
    </row>
    <row r="26" spans="1:13" x14ac:dyDescent="0.3">
      <c r="A26" s="102" t="s">
        <v>1761</v>
      </c>
      <c r="B26" s="103">
        <v>0.05</v>
      </c>
      <c r="C26" s="103">
        <v>0.24</v>
      </c>
      <c r="D26" s="103">
        <v>1.28</v>
      </c>
      <c r="E26" s="190">
        <v>1.43E-2</v>
      </c>
      <c r="F26" s="103">
        <v>3.93</v>
      </c>
      <c r="G26" s="190">
        <v>5.3600000000000002E-2</v>
      </c>
      <c r="H26" s="103" t="s">
        <v>1756</v>
      </c>
      <c r="I26" s="103">
        <v>10000</v>
      </c>
      <c r="J26" s="103">
        <v>1</v>
      </c>
      <c r="K26" s="103"/>
      <c r="L26" s="104"/>
    </row>
    <row r="27" spans="1:13" x14ac:dyDescent="0.3">
      <c r="A27" s="104"/>
      <c r="B27" s="104"/>
      <c r="C27" s="104"/>
      <c r="D27" s="104"/>
      <c r="E27" s="104"/>
      <c r="F27" s="104"/>
      <c r="G27" s="104"/>
      <c r="H27" s="104"/>
      <c r="I27" s="104"/>
      <c r="J27" s="104"/>
      <c r="K27" s="104"/>
      <c r="L27" s="104"/>
    </row>
    <row r="28" spans="1:13" x14ac:dyDescent="0.3">
      <c r="A28" s="99" t="s">
        <v>1747</v>
      </c>
      <c r="B28" s="186" t="s">
        <v>1762</v>
      </c>
      <c r="C28" s="186" t="s">
        <v>1763</v>
      </c>
      <c r="D28" s="186" t="s">
        <v>1764</v>
      </c>
      <c r="E28" s="186" t="s">
        <v>1765</v>
      </c>
      <c r="F28" s="186" t="s">
        <v>1766</v>
      </c>
      <c r="G28" s="186" t="s">
        <v>1767</v>
      </c>
      <c r="H28" s="186" t="s">
        <v>1768</v>
      </c>
      <c r="I28" s="104" t="s">
        <v>1751</v>
      </c>
      <c r="J28" s="187"/>
      <c r="K28" s="100"/>
    </row>
    <row r="29" spans="1:13" x14ac:dyDescent="0.3">
      <c r="A29" s="107" t="s">
        <v>1769</v>
      </c>
      <c r="B29" s="104">
        <v>0.22800000000000001</v>
      </c>
      <c r="C29" s="104">
        <v>0.12</v>
      </c>
      <c r="D29" s="191">
        <v>3.1800000000000002E-2</v>
      </c>
      <c r="E29" s="104">
        <v>208</v>
      </c>
      <c r="F29" s="104">
        <v>214</v>
      </c>
      <c r="G29" s="104">
        <v>212</v>
      </c>
      <c r="H29" s="104">
        <v>8.59</v>
      </c>
      <c r="I29" s="191">
        <v>7.0000000000000001E-3</v>
      </c>
      <c r="J29" s="187"/>
      <c r="K29" s="100"/>
    </row>
    <row r="30" spans="1:13" x14ac:dyDescent="0.3">
      <c r="A30" s="107" t="s">
        <v>1757</v>
      </c>
      <c r="B30" s="104">
        <v>1.08</v>
      </c>
      <c r="C30" s="104">
        <v>0.224</v>
      </c>
      <c r="D30" s="104">
        <v>0.20599999999999999</v>
      </c>
      <c r="E30" s="104">
        <v>211</v>
      </c>
      <c r="F30" s="104">
        <v>212</v>
      </c>
      <c r="G30" s="104">
        <v>213</v>
      </c>
      <c r="H30" s="104">
        <v>6.99</v>
      </c>
      <c r="I30" s="191">
        <v>1.6E-2</v>
      </c>
      <c r="J30" s="187"/>
      <c r="K30" s="100"/>
    </row>
    <row r="31" spans="1:13" x14ac:dyDescent="0.3">
      <c r="A31" s="192" t="s">
        <v>1761</v>
      </c>
      <c r="B31" s="103">
        <v>0.68500000000000005</v>
      </c>
      <c r="C31" s="103">
        <v>0.187</v>
      </c>
      <c r="D31" s="103">
        <v>0.11</v>
      </c>
      <c r="E31" s="103">
        <v>209</v>
      </c>
      <c r="F31" s="103">
        <v>210</v>
      </c>
      <c r="G31" s="103">
        <v>211</v>
      </c>
      <c r="H31" s="103">
        <v>4.55</v>
      </c>
      <c r="I31" s="190">
        <v>5.3999999999999902E-2</v>
      </c>
      <c r="J31" s="187"/>
      <c r="K31" s="100"/>
    </row>
    <row r="32" spans="1:13" x14ac:dyDescent="0.3">
      <c r="A32" s="192" t="s">
        <v>1759</v>
      </c>
      <c r="B32" s="103">
        <v>0.41099999999999998</v>
      </c>
      <c r="C32" s="103">
        <v>0.14399999999999999</v>
      </c>
      <c r="D32" s="190">
        <v>5.2600000000000001E-2</v>
      </c>
      <c r="E32" s="103">
        <v>207</v>
      </c>
      <c r="F32" s="103">
        <v>208</v>
      </c>
      <c r="G32" s="103">
        <v>209</v>
      </c>
      <c r="H32" s="103">
        <v>2.63</v>
      </c>
      <c r="I32" s="103">
        <v>0.14000000000000001</v>
      </c>
      <c r="J32" s="187"/>
      <c r="K32" s="100"/>
    </row>
    <row r="33" spans="1:13" x14ac:dyDescent="0.3">
      <c r="A33" s="192" t="s">
        <v>1760</v>
      </c>
      <c r="B33" s="103">
        <v>0.443</v>
      </c>
      <c r="C33" s="103">
        <v>0.16500000000000001</v>
      </c>
      <c r="D33" s="190">
        <v>6.4100000000000004E-2</v>
      </c>
      <c r="E33" s="103">
        <v>206</v>
      </c>
      <c r="F33" s="103">
        <v>207</v>
      </c>
      <c r="G33" s="103">
        <v>207</v>
      </c>
      <c r="H33" s="103">
        <v>1.36</v>
      </c>
      <c r="I33" s="103">
        <v>0.26400000000000001</v>
      </c>
      <c r="J33" s="187"/>
      <c r="K33" s="100"/>
    </row>
    <row r="34" spans="1:13" x14ac:dyDescent="0.3">
      <c r="A34" s="192" t="s">
        <v>1758</v>
      </c>
      <c r="B34" s="103">
        <v>0.30199999999999999</v>
      </c>
      <c r="C34" s="103">
        <v>0.107</v>
      </c>
      <c r="D34" s="190">
        <v>4.1099999999999901E-2</v>
      </c>
      <c r="E34" s="103">
        <v>204</v>
      </c>
      <c r="F34" s="103">
        <v>205</v>
      </c>
      <c r="G34" s="103">
        <v>206</v>
      </c>
      <c r="H34" s="103">
        <v>0</v>
      </c>
      <c r="I34" s="103">
        <v>0.52</v>
      </c>
      <c r="J34" s="187"/>
      <c r="K34" s="100"/>
    </row>
    <row r="35" spans="1:13" x14ac:dyDescent="0.3">
      <c r="J35" s="186"/>
    </row>
    <row r="36" spans="1:13" x14ac:dyDescent="0.3">
      <c r="A36" s="185" t="s">
        <v>1772</v>
      </c>
      <c r="B36" s="185"/>
      <c r="C36" s="185"/>
      <c r="D36" s="185"/>
      <c r="E36" s="185"/>
      <c r="F36" s="185"/>
      <c r="G36" s="185"/>
      <c r="H36" s="185"/>
      <c r="I36" s="185"/>
      <c r="J36" s="185"/>
      <c r="K36" s="98"/>
      <c r="L36" s="98"/>
    </row>
    <row r="37" spans="1:13" x14ac:dyDescent="0.3">
      <c r="A37" s="99" t="s">
        <v>1747</v>
      </c>
      <c r="B37" s="186" t="s">
        <v>1748</v>
      </c>
      <c r="C37" s="186" t="s">
        <v>1749</v>
      </c>
      <c r="D37" s="186" t="s">
        <v>1750</v>
      </c>
      <c r="E37" s="186" t="s">
        <v>1987</v>
      </c>
      <c r="F37" s="186" t="s">
        <v>1988</v>
      </c>
      <c r="G37" s="186" t="s">
        <v>1751</v>
      </c>
      <c r="H37" s="186" t="s">
        <v>1752</v>
      </c>
      <c r="I37" s="186" t="s">
        <v>1753</v>
      </c>
      <c r="J37" s="103" t="s">
        <v>1754</v>
      </c>
      <c r="K37" s="103"/>
      <c r="L37" s="102"/>
      <c r="M37" s="108"/>
    </row>
    <row r="38" spans="1:13" x14ac:dyDescent="0.3">
      <c r="A38" s="102" t="s">
        <v>1755</v>
      </c>
      <c r="B38" s="103">
        <v>0.05</v>
      </c>
      <c r="C38" s="105">
        <v>155</v>
      </c>
      <c r="D38" s="103">
        <v>361</v>
      </c>
      <c r="E38" s="103">
        <v>6.02</v>
      </c>
      <c r="F38" s="103">
        <v>1260</v>
      </c>
      <c r="G38" s="103">
        <v>1</v>
      </c>
      <c r="H38" s="103" t="s">
        <v>1756</v>
      </c>
      <c r="I38" s="103">
        <v>10000</v>
      </c>
      <c r="J38" s="103">
        <v>0.99970000000000003</v>
      </c>
      <c r="K38" s="103"/>
      <c r="L38" s="108"/>
    </row>
    <row r="39" spans="1:13" x14ac:dyDescent="0.3">
      <c r="A39" s="102" t="s">
        <v>1757</v>
      </c>
      <c r="B39" s="103">
        <v>0.05</v>
      </c>
      <c r="C39" s="103">
        <v>6.03</v>
      </c>
      <c r="D39" s="103">
        <v>676</v>
      </c>
      <c r="E39" s="190">
        <v>8.4700000000000001E-3</v>
      </c>
      <c r="F39" s="103">
        <v>1600</v>
      </c>
      <c r="G39" s="190">
        <v>2.1499999999999901E-2</v>
      </c>
      <c r="H39" s="103" t="s">
        <v>1756</v>
      </c>
      <c r="I39" s="103">
        <v>10000</v>
      </c>
      <c r="J39" s="103">
        <v>1</v>
      </c>
      <c r="K39" s="103"/>
      <c r="L39" s="108"/>
    </row>
    <row r="40" spans="1:13" x14ac:dyDescent="0.3">
      <c r="A40" s="102" t="s">
        <v>1758</v>
      </c>
      <c r="B40" s="103">
        <v>0.05</v>
      </c>
      <c r="C40" s="103">
        <v>245</v>
      </c>
      <c r="D40" s="103">
        <v>312</v>
      </c>
      <c r="E40" s="103">
        <v>90.8</v>
      </c>
      <c r="F40" s="103">
        <v>1240</v>
      </c>
      <c r="G40" s="103">
        <v>0.36199999999999999</v>
      </c>
      <c r="H40" s="103" t="s">
        <v>1756</v>
      </c>
      <c r="I40" s="103">
        <v>10000</v>
      </c>
      <c r="J40" s="103">
        <v>0.99970000000000003</v>
      </c>
      <c r="K40" s="103"/>
      <c r="L40" s="108"/>
    </row>
    <row r="41" spans="1:13" x14ac:dyDescent="0.3">
      <c r="A41" s="102" t="s">
        <v>1759</v>
      </c>
      <c r="B41" s="103">
        <v>0.05</v>
      </c>
      <c r="C41" s="103">
        <v>127</v>
      </c>
      <c r="D41" s="103">
        <v>335</v>
      </c>
      <c r="E41" s="103">
        <v>14.4</v>
      </c>
      <c r="F41" s="103">
        <v>1220</v>
      </c>
      <c r="G41" s="103">
        <v>0.26500000000000001</v>
      </c>
      <c r="H41" s="103" t="s">
        <v>1756</v>
      </c>
      <c r="I41" s="103">
        <v>10000</v>
      </c>
      <c r="J41" s="103">
        <v>0.99970000000000003</v>
      </c>
      <c r="K41" s="103"/>
      <c r="L41" s="108"/>
    </row>
    <row r="42" spans="1:13" x14ac:dyDescent="0.3">
      <c r="A42" s="102" t="s">
        <v>1760</v>
      </c>
      <c r="B42" s="103">
        <v>0.05</v>
      </c>
      <c r="C42" s="103">
        <v>147</v>
      </c>
      <c r="D42" s="103">
        <v>412</v>
      </c>
      <c r="E42" s="103">
        <v>25.1</v>
      </c>
      <c r="F42" s="103">
        <v>1430</v>
      </c>
      <c r="G42" s="103">
        <v>0.27400000000000002</v>
      </c>
      <c r="H42" s="103" t="s">
        <v>1756</v>
      </c>
      <c r="I42" s="103">
        <v>10000</v>
      </c>
      <c r="J42" s="103">
        <v>1</v>
      </c>
      <c r="K42" s="103"/>
      <c r="L42" s="108"/>
    </row>
    <row r="43" spans="1:13" x14ac:dyDescent="0.3">
      <c r="A43" s="102" t="s">
        <v>1761</v>
      </c>
      <c r="B43" s="103">
        <v>0.05</v>
      </c>
      <c r="C43" s="103">
        <v>18.899999999999999</v>
      </c>
      <c r="D43" s="103">
        <v>330</v>
      </c>
      <c r="E43" s="103">
        <v>0.39</v>
      </c>
      <c r="F43" s="103">
        <v>950</v>
      </c>
      <c r="G43" s="190">
        <v>7.7100000000000002E-2</v>
      </c>
      <c r="H43" s="103" t="s">
        <v>1756</v>
      </c>
      <c r="I43" s="103">
        <v>10000</v>
      </c>
      <c r="J43" s="103">
        <v>0.99939999999999996</v>
      </c>
      <c r="K43" s="103"/>
      <c r="L43" s="108"/>
    </row>
    <row r="44" spans="1:13" x14ac:dyDescent="0.3">
      <c r="A44" s="102"/>
      <c r="B44" s="102"/>
      <c r="C44" s="102"/>
      <c r="D44" s="102"/>
      <c r="E44" s="102"/>
      <c r="F44" s="102"/>
      <c r="G44" s="102"/>
      <c r="H44" s="102"/>
      <c r="I44" s="102"/>
      <c r="J44" s="102"/>
      <c r="K44" s="102"/>
      <c r="L44" s="102"/>
      <c r="M44" s="108"/>
    </row>
    <row r="45" spans="1:13" x14ac:dyDescent="0.3">
      <c r="A45" s="99" t="s">
        <v>1747</v>
      </c>
      <c r="B45" s="186" t="s">
        <v>1762</v>
      </c>
      <c r="C45" s="186" t="s">
        <v>1763</v>
      </c>
      <c r="D45" s="186" t="s">
        <v>1764</v>
      </c>
      <c r="E45" s="186" t="s">
        <v>1765</v>
      </c>
      <c r="F45" s="186" t="s">
        <v>1766</v>
      </c>
      <c r="G45" s="186" t="s">
        <v>1767</v>
      </c>
      <c r="H45" s="186" t="s">
        <v>1768</v>
      </c>
      <c r="I45" s="104" t="s">
        <v>1751</v>
      </c>
      <c r="J45" s="107"/>
      <c r="K45" s="107"/>
    </row>
    <row r="46" spans="1:13" x14ac:dyDescent="0.3">
      <c r="A46" s="192" t="s">
        <v>1758</v>
      </c>
      <c r="B46" s="103">
        <v>0.246</v>
      </c>
      <c r="C46" s="103">
        <v>0.188</v>
      </c>
      <c r="D46" s="190">
        <v>4.1300000000000003E-2</v>
      </c>
      <c r="E46" s="103">
        <v>191</v>
      </c>
      <c r="F46" s="103">
        <v>193</v>
      </c>
      <c r="G46" s="103">
        <v>192</v>
      </c>
      <c r="H46" s="103">
        <v>0</v>
      </c>
      <c r="I46" s="103">
        <v>0.36199999999999999</v>
      </c>
      <c r="J46" s="192"/>
    </row>
    <row r="47" spans="1:13" x14ac:dyDescent="0.3">
      <c r="A47" s="192" t="s">
        <v>1760</v>
      </c>
      <c r="B47" s="103">
        <v>0.28100000000000003</v>
      </c>
      <c r="C47" s="103">
        <v>0.192</v>
      </c>
      <c r="D47" s="190">
        <v>4.2799999999999901E-2</v>
      </c>
      <c r="E47" s="103">
        <v>192</v>
      </c>
      <c r="F47" s="103">
        <v>194</v>
      </c>
      <c r="G47" s="103">
        <v>192</v>
      </c>
      <c r="H47" s="103">
        <v>0.55600000000000005</v>
      </c>
      <c r="I47" s="103">
        <v>0.27400000000000002</v>
      </c>
      <c r="J47" s="192"/>
    </row>
    <row r="48" spans="1:13" x14ac:dyDescent="0.3">
      <c r="A48" s="192" t="s">
        <v>1759</v>
      </c>
      <c r="B48" s="103">
        <v>0.24399999999999999</v>
      </c>
      <c r="C48" s="103">
        <v>0.16700000000000001</v>
      </c>
      <c r="D48" s="190">
        <v>3.61E-2</v>
      </c>
      <c r="E48" s="103">
        <v>192</v>
      </c>
      <c r="F48" s="103">
        <v>194</v>
      </c>
      <c r="G48" s="103">
        <v>192</v>
      </c>
      <c r="H48" s="103">
        <v>0.629</v>
      </c>
      <c r="I48" s="103">
        <v>0.26500000000000001</v>
      </c>
      <c r="J48" s="192"/>
    </row>
    <row r="49" spans="1:17" x14ac:dyDescent="0.3">
      <c r="A49" s="192" t="s">
        <v>1761</v>
      </c>
      <c r="B49" s="103">
        <v>0.50600000000000001</v>
      </c>
      <c r="C49" s="103">
        <v>0.22800000000000001</v>
      </c>
      <c r="D49" s="190">
        <v>7.9299999999999898E-2</v>
      </c>
      <c r="E49" s="103">
        <v>195</v>
      </c>
      <c r="F49" s="103">
        <v>197</v>
      </c>
      <c r="G49" s="103">
        <v>195</v>
      </c>
      <c r="H49" s="103">
        <v>3.09</v>
      </c>
      <c r="I49" s="190">
        <v>7.6999999999999902E-2</v>
      </c>
      <c r="J49" s="192"/>
    </row>
    <row r="50" spans="1:17" x14ac:dyDescent="0.3">
      <c r="A50" s="192" t="s">
        <v>1757</v>
      </c>
      <c r="B50" s="103">
        <v>0.93</v>
      </c>
      <c r="C50" s="103">
        <v>0.29299999999999998</v>
      </c>
      <c r="D50" s="103">
        <v>0.17599999999999999</v>
      </c>
      <c r="E50" s="103">
        <v>197</v>
      </c>
      <c r="F50" s="103">
        <v>199</v>
      </c>
      <c r="G50" s="103">
        <v>197</v>
      </c>
      <c r="H50" s="103">
        <v>5.64</v>
      </c>
      <c r="I50" s="190">
        <v>2.1999999999999902E-2</v>
      </c>
      <c r="J50" s="192"/>
    </row>
    <row r="51" spans="1:17" x14ac:dyDescent="0.3">
      <c r="A51" s="192" t="s">
        <v>1769</v>
      </c>
      <c r="B51" s="103">
        <v>0.23200000000000001</v>
      </c>
      <c r="C51" s="103">
        <v>0.16300000000000001</v>
      </c>
      <c r="D51" s="190">
        <v>3.6499999999999901E-2</v>
      </c>
      <c r="E51" s="103">
        <v>197</v>
      </c>
      <c r="F51" s="103">
        <v>217</v>
      </c>
      <c r="G51" s="103">
        <v>198</v>
      </c>
      <c r="H51" s="103">
        <v>23.8</v>
      </c>
      <c r="I51" s="103">
        <v>0</v>
      </c>
      <c r="J51" s="192"/>
    </row>
    <row r="52" spans="1:17" x14ac:dyDescent="0.3">
      <c r="A52" s="186"/>
      <c r="B52" s="186"/>
      <c r="C52" s="186"/>
      <c r="D52" s="186"/>
      <c r="E52" s="186"/>
      <c r="F52" s="186"/>
      <c r="G52" s="186"/>
      <c r="H52" s="186"/>
      <c r="I52" s="186"/>
      <c r="J52" s="186"/>
    </row>
    <row r="53" spans="1:17" x14ac:dyDescent="0.3">
      <c r="A53" s="185" t="s">
        <v>1773</v>
      </c>
      <c r="B53" s="185"/>
      <c r="C53" s="185"/>
      <c r="D53" s="185"/>
      <c r="E53" s="185"/>
      <c r="F53" s="185"/>
      <c r="G53" s="185"/>
      <c r="H53" s="185"/>
      <c r="I53" s="185"/>
      <c r="J53" s="185"/>
      <c r="K53" s="98"/>
      <c r="L53" s="98"/>
    </row>
    <row r="54" spans="1:17" x14ac:dyDescent="0.3">
      <c r="A54" s="99" t="s">
        <v>1747</v>
      </c>
      <c r="B54" s="186" t="s">
        <v>1748</v>
      </c>
      <c r="C54" s="186" t="s">
        <v>1749</v>
      </c>
      <c r="D54" s="186" t="s">
        <v>1750</v>
      </c>
      <c r="E54" s="186" t="s">
        <v>1987</v>
      </c>
      <c r="F54" s="186" t="s">
        <v>1988</v>
      </c>
      <c r="G54" s="186" t="s">
        <v>1751</v>
      </c>
      <c r="H54" s="186" t="s">
        <v>1752</v>
      </c>
      <c r="I54" s="186" t="s">
        <v>1753</v>
      </c>
      <c r="J54" s="104" t="s">
        <v>1754</v>
      </c>
      <c r="K54" s="104"/>
      <c r="L54" s="104"/>
      <c r="M54" s="104"/>
      <c r="N54" s="104"/>
      <c r="O54" s="104"/>
      <c r="P54" s="104"/>
      <c r="Q54" s="104"/>
    </row>
    <row r="55" spans="1:17" x14ac:dyDescent="0.3">
      <c r="A55" s="106" t="s">
        <v>1755</v>
      </c>
      <c r="B55" s="104">
        <v>0.05</v>
      </c>
      <c r="C55" s="109">
        <v>2.4</v>
      </c>
      <c r="D55" s="104">
        <v>4.32</v>
      </c>
      <c r="E55" s="104">
        <v>0.11700000000000001</v>
      </c>
      <c r="F55" s="104">
        <v>15.4</v>
      </c>
      <c r="G55" s="104">
        <v>1</v>
      </c>
      <c r="H55" s="103" t="s">
        <v>1756</v>
      </c>
      <c r="I55" s="104">
        <v>10000</v>
      </c>
      <c r="J55" s="104">
        <v>1</v>
      </c>
      <c r="K55" s="104"/>
      <c r="Q55" s="104"/>
    </row>
    <row r="56" spans="1:17" x14ac:dyDescent="0.3">
      <c r="A56" s="106" t="s">
        <v>1757</v>
      </c>
      <c r="B56" s="104">
        <v>0.05</v>
      </c>
      <c r="C56" s="104">
        <v>0.76</v>
      </c>
      <c r="D56" s="104">
        <v>5.53</v>
      </c>
      <c r="E56" s="191">
        <v>1.7600000000000001E-2</v>
      </c>
      <c r="F56" s="104">
        <v>19.2</v>
      </c>
      <c r="G56" s="104">
        <v>0.154</v>
      </c>
      <c r="H56" s="103" t="s">
        <v>1756</v>
      </c>
      <c r="I56" s="104">
        <v>10000</v>
      </c>
      <c r="J56" s="104">
        <v>1</v>
      </c>
      <c r="K56" s="104"/>
    </row>
    <row r="57" spans="1:17" x14ac:dyDescent="0.3">
      <c r="A57" s="106" t="s">
        <v>1758</v>
      </c>
      <c r="B57" s="104">
        <v>0.05</v>
      </c>
      <c r="C57" s="104">
        <v>4.24</v>
      </c>
      <c r="D57" s="104">
        <v>3.46</v>
      </c>
      <c r="E57" s="104">
        <v>1.86</v>
      </c>
      <c r="F57" s="104">
        <v>14.7</v>
      </c>
      <c r="G57" s="104">
        <v>0.23400000000000001</v>
      </c>
      <c r="H57" s="103" t="s">
        <v>1756</v>
      </c>
      <c r="I57" s="104">
        <v>10000</v>
      </c>
      <c r="J57" s="104">
        <v>1</v>
      </c>
      <c r="K57" s="104"/>
    </row>
    <row r="58" spans="1:17" x14ac:dyDescent="0.3">
      <c r="A58" s="106" t="s">
        <v>1759</v>
      </c>
      <c r="B58" s="104">
        <v>0.05</v>
      </c>
      <c r="C58" s="104">
        <v>2.13</v>
      </c>
      <c r="D58" s="104">
        <v>3.85</v>
      </c>
      <c r="E58" s="104">
        <v>0.33100000000000002</v>
      </c>
      <c r="F58" s="104">
        <v>14.4</v>
      </c>
      <c r="G58" s="104">
        <v>0.14099999999999999</v>
      </c>
      <c r="H58" s="103" t="s">
        <v>1756</v>
      </c>
      <c r="I58" s="104">
        <v>10000</v>
      </c>
      <c r="J58" s="104">
        <v>1</v>
      </c>
      <c r="K58" s="104"/>
    </row>
    <row r="59" spans="1:17" x14ac:dyDescent="0.3">
      <c r="A59" s="106" t="s">
        <v>1760</v>
      </c>
      <c r="B59" s="104">
        <v>0.05</v>
      </c>
      <c r="C59" s="104">
        <v>3</v>
      </c>
      <c r="D59" s="104">
        <v>4.2699999999999996</v>
      </c>
      <c r="E59" s="104">
        <v>0.77500000000000002</v>
      </c>
      <c r="F59" s="104">
        <v>15.7</v>
      </c>
      <c r="G59" s="104">
        <v>0.28100000000000003</v>
      </c>
      <c r="H59" s="103" t="s">
        <v>1756</v>
      </c>
      <c r="I59" s="104">
        <v>10000</v>
      </c>
      <c r="J59" s="104">
        <v>1</v>
      </c>
      <c r="K59" s="104"/>
    </row>
    <row r="60" spans="1:17" x14ac:dyDescent="0.3">
      <c r="A60" s="106" t="s">
        <v>1761</v>
      </c>
      <c r="B60" s="104">
        <v>0.05</v>
      </c>
      <c r="C60" s="104">
        <v>1.1399999999999999</v>
      </c>
      <c r="D60" s="104">
        <v>4.2</v>
      </c>
      <c r="E60" s="191">
        <v>9.0700000000000003E-2</v>
      </c>
      <c r="F60" s="104">
        <v>13.8</v>
      </c>
      <c r="G60" s="104">
        <v>0.19</v>
      </c>
      <c r="H60" s="103" t="s">
        <v>1756</v>
      </c>
      <c r="I60" s="104">
        <v>10000</v>
      </c>
      <c r="J60" s="104">
        <v>1</v>
      </c>
      <c r="K60" s="104"/>
    </row>
    <row r="61" spans="1:17" x14ac:dyDescent="0.3">
      <c r="A61" s="104"/>
      <c r="B61" s="104"/>
      <c r="C61" s="104"/>
      <c r="D61" s="104"/>
      <c r="E61" s="104"/>
      <c r="F61" s="104"/>
      <c r="G61" s="104"/>
      <c r="H61" s="104"/>
      <c r="I61" s="104"/>
      <c r="J61" s="104"/>
      <c r="K61" s="104"/>
    </row>
    <row r="62" spans="1:17" x14ac:dyDescent="0.3">
      <c r="A62" s="99" t="s">
        <v>1747</v>
      </c>
      <c r="B62" s="186" t="s">
        <v>1762</v>
      </c>
      <c r="C62" s="186" t="s">
        <v>1763</v>
      </c>
      <c r="D62" s="186" t="s">
        <v>1764</v>
      </c>
      <c r="E62" s="186" t="s">
        <v>1765</v>
      </c>
      <c r="F62" s="186" t="s">
        <v>1766</v>
      </c>
      <c r="G62" s="186" t="s">
        <v>1767</v>
      </c>
      <c r="H62" s="186" t="s">
        <v>1768</v>
      </c>
      <c r="I62" s="103" t="s">
        <v>1751</v>
      </c>
      <c r="J62" s="102"/>
      <c r="K62" s="102"/>
      <c r="Q62" s="104"/>
    </row>
    <row r="63" spans="1:17" x14ac:dyDescent="0.3">
      <c r="A63" s="102" t="s">
        <v>1760</v>
      </c>
      <c r="B63" s="103">
        <v>0.36699999999999999</v>
      </c>
      <c r="C63" s="103">
        <v>0.151</v>
      </c>
      <c r="D63" s="190">
        <v>5.5199999999999902E-2</v>
      </c>
      <c r="E63" s="103">
        <v>165</v>
      </c>
      <c r="F63" s="103">
        <v>166</v>
      </c>
      <c r="G63" s="103">
        <v>166</v>
      </c>
      <c r="H63" s="103">
        <v>0</v>
      </c>
      <c r="I63" s="103">
        <v>0.28000000000000003</v>
      </c>
      <c r="J63" s="102"/>
      <c r="K63" s="104"/>
      <c r="L63" s="104"/>
      <c r="M63" s="104"/>
      <c r="N63" s="104"/>
      <c r="O63" s="104"/>
      <c r="P63" s="104"/>
    </row>
    <row r="64" spans="1:17" x14ac:dyDescent="0.3">
      <c r="A64" s="102" t="s">
        <v>1758</v>
      </c>
      <c r="B64" s="103">
        <v>0.35199999999999998</v>
      </c>
      <c r="C64" s="103">
        <v>0.14299999999999999</v>
      </c>
      <c r="D64" s="190">
        <v>5.31999999999999E-2</v>
      </c>
      <c r="E64" s="103">
        <v>165</v>
      </c>
      <c r="F64" s="103">
        <v>167</v>
      </c>
      <c r="G64" s="103">
        <v>166</v>
      </c>
      <c r="H64" s="103">
        <v>0.36399999999999999</v>
      </c>
      <c r="I64" s="103">
        <v>0.23400000000000001</v>
      </c>
      <c r="J64" s="102"/>
      <c r="K64" s="104"/>
      <c r="L64" s="104"/>
      <c r="M64" s="104"/>
      <c r="N64" s="104"/>
      <c r="O64" s="104"/>
      <c r="P64" s="104"/>
    </row>
    <row r="65" spans="1:16" x14ac:dyDescent="0.3">
      <c r="A65" s="102" t="s">
        <v>1761</v>
      </c>
      <c r="B65" s="103">
        <v>0.41099999999999998</v>
      </c>
      <c r="C65" s="103">
        <v>0.14599999999999999</v>
      </c>
      <c r="D65" s="190">
        <v>6.4600000000000005E-2</v>
      </c>
      <c r="E65" s="103">
        <v>166</v>
      </c>
      <c r="F65" s="103">
        <v>167</v>
      </c>
      <c r="G65" s="103">
        <v>167</v>
      </c>
      <c r="H65" s="103">
        <v>0.77500000000000002</v>
      </c>
      <c r="I65" s="103">
        <v>0.19</v>
      </c>
      <c r="J65" s="102"/>
      <c r="K65" s="104"/>
      <c r="L65" s="104"/>
      <c r="M65" s="104"/>
      <c r="N65" s="104"/>
      <c r="O65" s="104"/>
      <c r="P65" s="104"/>
    </row>
    <row r="66" spans="1:16" x14ac:dyDescent="0.3">
      <c r="A66" s="102" t="s">
        <v>1757</v>
      </c>
      <c r="B66" s="103">
        <v>0.48</v>
      </c>
      <c r="C66" s="103">
        <v>0.17</v>
      </c>
      <c r="D66" s="190">
        <v>8.1000000000000003E-2</v>
      </c>
      <c r="E66" s="103">
        <v>166</v>
      </c>
      <c r="F66" s="103">
        <v>167</v>
      </c>
      <c r="G66" s="103">
        <v>167</v>
      </c>
      <c r="H66" s="103">
        <v>1.2</v>
      </c>
      <c r="I66" s="103">
        <v>0.154</v>
      </c>
      <c r="J66" s="102"/>
      <c r="K66" s="104"/>
      <c r="L66" s="104"/>
      <c r="M66" s="104"/>
      <c r="N66" s="104"/>
      <c r="O66" s="104"/>
      <c r="P66" s="104"/>
    </row>
    <row r="67" spans="1:16" x14ac:dyDescent="0.3">
      <c r="A67" s="102" t="s">
        <v>1759</v>
      </c>
      <c r="B67" s="103">
        <v>0.36</v>
      </c>
      <c r="C67" s="103">
        <v>0.14199999999999999</v>
      </c>
      <c r="D67" s="190">
        <v>5.2499999999999901E-2</v>
      </c>
      <c r="E67" s="103">
        <v>166</v>
      </c>
      <c r="F67" s="103">
        <v>168</v>
      </c>
      <c r="G67" s="103">
        <v>167</v>
      </c>
      <c r="H67" s="103">
        <v>1.38</v>
      </c>
      <c r="I67" s="103">
        <v>0.14099999999999999</v>
      </c>
      <c r="J67" s="102"/>
      <c r="K67" s="104"/>
      <c r="L67" s="104"/>
      <c r="M67" s="104"/>
      <c r="N67" s="104"/>
      <c r="O67" s="104"/>
      <c r="P67" s="104"/>
    </row>
    <row r="68" spans="1:16" x14ac:dyDescent="0.3">
      <c r="A68" s="102" t="s">
        <v>1769</v>
      </c>
      <c r="B68" s="103">
        <v>0.159</v>
      </c>
      <c r="C68" s="103">
        <v>0.10100000000000001</v>
      </c>
      <c r="D68" s="190">
        <v>2.18E-2</v>
      </c>
      <c r="E68" s="103">
        <v>167</v>
      </c>
      <c r="F68" s="103">
        <v>176</v>
      </c>
      <c r="G68" s="103">
        <v>170</v>
      </c>
      <c r="H68" s="103">
        <v>9.76</v>
      </c>
      <c r="I68" s="103">
        <v>2E-3</v>
      </c>
      <c r="J68" s="102"/>
      <c r="K68" s="104"/>
      <c r="L68" s="104"/>
      <c r="M68" s="104"/>
      <c r="N68" s="104"/>
      <c r="O68" s="104"/>
      <c r="P68" s="104"/>
    </row>
    <row r="69" spans="1:16" x14ac:dyDescent="0.3">
      <c r="A69" s="102"/>
      <c r="B69" s="103"/>
      <c r="C69" s="103"/>
      <c r="D69" s="103"/>
      <c r="E69" s="103"/>
      <c r="F69" s="103"/>
      <c r="G69" s="103"/>
      <c r="H69" s="103"/>
      <c r="I69" s="103"/>
      <c r="J69" s="102"/>
      <c r="K69" s="104"/>
      <c r="L69" s="104"/>
      <c r="M69" s="104"/>
      <c r="N69" s="104"/>
      <c r="O69" s="104"/>
      <c r="P69" s="104"/>
    </row>
    <row r="70" spans="1:16" x14ac:dyDescent="0.3">
      <c r="A70" s="185" t="s">
        <v>1774</v>
      </c>
      <c r="B70" s="185"/>
      <c r="C70" s="185"/>
      <c r="D70" s="185"/>
      <c r="E70" s="185"/>
      <c r="F70" s="185"/>
      <c r="G70" s="185"/>
      <c r="H70" s="185"/>
      <c r="I70" s="185"/>
      <c r="J70" s="185"/>
      <c r="K70" s="98"/>
      <c r="L70" s="98"/>
    </row>
    <row r="71" spans="1:16" x14ac:dyDescent="0.3">
      <c r="A71" s="99" t="s">
        <v>1747</v>
      </c>
      <c r="B71" s="186" t="s">
        <v>1748</v>
      </c>
      <c r="C71" s="186" t="s">
        <v>1749</v>
      </c>
      <c r="D71" s="186" t="s">
        <v>1750</v>
      </c>
      <c r="E71" s="186" t="s">
        <v>1987</v>
      </c>
      <c r="F71" s="186" t="s">
        <v>1988</v>
      </c>
      <c r="G71" s="186" t="s">
        <v>1751</v>
      </c>
      <c r="H71" s="186" t="s">
        <v>1752</v>
      </c>
      <c r="I71" s="186" t="s">
        <v>1753</v>
      </c>
      <c r="J71" s="103" t="s">
        <v>1754</v>
      </c>
      <c r="K71" s="103"/>
      <c r="L71" s="102"/>
    </row>
    <row r="72" spans="1:16" x14ac:dyDescent="0.3">
      <c r="A72" s="102" t="s">
        <v>1755</v>
      </c>
      <c r="B72" s="103">
        <v>0.05</v>
      </c>
      <c r="C72" s="105">
        <v>1.05</v>
      </c>
      <c r="D72" s="103">
        <v>5.04</v>
      </c>
      <c r="E72" s="190">
        <v>1.52999999999999E-2</v>
      </c>
      <c r="F72" s="103">
        <v>15</v>
      </c>
      <c r="G72" s="103">
        <v>1</v>
      </c>
      <c r="H72" s="103" t="s">
        <v>1756</v>
      </c>
      <c r="I72" s="103">
        <v>10000</v>
      </c>
      <c r="J72" s="103">
        <v>1</v>
      </c>
      <c r="K72" s="103"/>
    </row>
    <row r="73" spans="1:16" x14ac:dyDescent="0.3">
      <c r="A73" s="102" t="s">
        <v>1757</v>
      </c>
      <c r="B73" s="103">
        <v>0.05</v>
      </c>
      <c r="C73" s="103">
        <v>0.161</v>
      </c>
      <c r="D73" s="103">
        <v>7.67</v>
      </c>
      <c r="E73" s="190">
        <v>6.5600000000000001E-4</v>
      </c>
      <c r="F73" s="103">
        <v>19.399999999999999</v>
      </c>
      <c r="G73" s="103">
        <v>0.13200000000000001</v>
      </c>
      <c r="H73" s="103" t="s">
        <v>1756</v>
      </c>
      <c r="I73" s="103">
        <v>10000</v>
      </c>
      <c r="J73" s="103">
        <v>1</v>
      </c>
      <c r="K73" s="103"/>
    </row>
    <row r="74" spans="1:16" x14ac:dyDescent="0.3">
      <c r="A74" s="102" t="s">
        <v>1758</v>
      </c>
      <c r="B74" s="103">
        <v>0.05</v>
      </c>
      <c r="C74" s="103">
        <v>2.1800000000000002</v>
      </c>
      <c r="D74" s="103">
        <v>3.91</v>
      </c>
      <c r="E74" s="103">
        <v>0.65500000000000003</v>
      </c>
      <c r="F74" s="103">
        <v>12.6</v>
      </c>
      <c r="G74" s="103">
        <v>0.14499999999999999</v>
      </c>
      <c r="H74" s="103" t="s">
        <v>1756</v>
      </c>
      <c r="I74" s="103">
        <v>10000</v>
      </c>
      <c r="J74" s="103">
        <v>0.99990000000000001</v>
      </c>
      <c r="K74" s="103"/>
    </row>
    <row r="75" spans="1:16" x14ac:dyDescent="0.3">
      <c r="A75" s="102" t="s">
        <v>1759</v>
      </c>
      <c r="B75" s="103">
        <v>0.05</v>
      </c>
      <c r="C75" s="103">
        <v>1.24</v>
      </c>
      <c r="D75" s="103">
        <v>4.53</v>
      </c>
      <c r="E75" s="103">
        <v>0.11600000000000001</v>
      </c>
      <c r="F75" s="103">
        <v>15</v>
      </c>
      <c r="G75" s="103">
        <v>0.16600000000000001</v>
      </c>
      <c r="H75" s="103" t="s">
        <v>1756</v>
      </c>
      <c r="I75" s="103">
        <v>10000</v>
      </c>
      <c r="J75" s="103">
        <v>1</v>
      </c>
      <c r="K75" s="103"/>
    </row>
    <row r="76" spans="1:16" x14ac:dyDescent="0.3">
      <c r="A76" s="102" t="s">
        <v>1760</v>
      </c>
      <c r="B76" s="103">
        <v>0.05</v>
      </c>
      <c r="C76" s="103">
        <v>1.65</v>
      </c>
      <c r="D76" s="103">
        <v>4.4000000000000004</v>
      </c>
      <c r="E76" s="103">
        <v>0.26100000000000001</v>
      </c>
      <c r="F76" s="103">
        <v>14.4</v>
      </c>
      <c r="G76" s="103">
        <v>0.29599999999999999</v>
      </c>
      <c r="H76" s="103" t="s">
        <v>1756</v>
      </c>
      <c r="I76" s="103">
        <v>10000</v>
      </c>
      <c r="J76" s="103">
        <v>1</v>
      </c>
      <c r="K76" s="103"/>
    </row>
    <row r="77" spans="1:16" x14ac:dyDescent="0.3">
      <c r="A77" s="102" t="s">
        <v>1769</v>
      </c>
      <c r="B77" s="103">
        <v>0.05</v>
      </c>
      <c r="C77" s="103">
        <v>2.16</v>
      </c>
      <c r="D77" s="103">
        <v>6.75</v>
      </c>
      <c r="E77" s="103">
        <v>0.77200000000000002</v>
      </c>
      <c r="F77" s="103">
        <v>11.1</v>
      </c>
      <c r="G77" s="190">
        <v>4.1799999999999901E-3</v>
      </c>
      <c r="H77" s="103" t="s">
        <v>1756</v>
      </c>
      <c r="I77" s="103">
        <v>10000</v>
      </c>
      <c r="J77" s="103">
        <v>0.99860000000000004</v>
      </c>
      <c r="K77" s="103"/>
    </row>
    <row r="78" spans="1:16" x14ac:dyDescent="0.3">
      <c r="A78" s="102" t="s">
        <v>1761</v>
      </c>
      <c r="B78" s="103">
        <v>0.05</v>
      </c>
      <c r="C78" s="103">
        <v>0.48699999999999999</v>
      </c>
      <c r="D78" s="103">
        <v>4.95</v>
      </c>
      <c r="E78" s="190">
        <v>1.78E-2</v>
      </c>
      <c r="F78" s="103">
        <v>13.9</v>
      </c>
      <c r="G78" s="103">
        <v>0.25600000000000001</v>
      </c>
      <c r="H78" s="103" t="s">
        <v>1756</v>
      </c>
      <c r="I78" s="103">
        <v>10000</v>
      </c>
      <c r="J78" s="103">
        <v>0.99970000000000003</v>
      </c>
      <c r="K78" s="103"/>
    </row>
    <row r="79" spans="1:16" x14ac:dyDescent="0.3">
      <c r="A79" s="102"/>
      <c r="B79" s="103"/>
      <c r="C79" s="103"/>
      <c r="D79" s="103"/>
      <c r="E79" s="103"/>
      <c r="F79" s="103"/>
      <c r="G79" s="103"/>
      <c r="H79" s="103"/>
      <c r="I79" s="103"/>
      <c r="J79" s="103"/>
      <c r="K79" s="103"/>
      <c r="L79" s="102"/>
    </row>
    <row r="80" spans="1:16" x14ac:dyDescent="0.3">
      <c r="A80" s="99" t="s">
        <v>1747</v>
      </c>
      <c r="B80" s="186" t="s">
        <v>1762</v>
      </c>
      <c r="C80" s="186" t="s">
        <v>1763</v>
      </c>
      <c r="D80" s="186" t="s">
        <v>1764</v>
      </c>
      <c r="E80" s="186" t="s">
        <v>1765</v>
      </c>
      <c r="F80" s="186" t="s">
        <v>1766</v>
      </c>
      <c r="G80" s="186" t="s">
        <v>1767</v>
      </c>
      <c r="H80" s="186" t="s">
        <v>1768</v>
      </c>
      <c r="I80" s="103" t="s">
        <v>1751</v>
      </c>
      <c r="J80" s="103"/>
      <c r="K80" s="103"/>
      <c r="L80" s="102"/>
    </row>
    <row r="81" spans="1:13" x14ac:dyDescent="0.3">
      <c r="A81" s="102" t="s">
        <v>1760</v>
      </c>
      <c r="B81" s="103">
        <v>0.47599999999999998</v>
      </c>
      <c r="C81" s="103">
        <v>0.20599999999999999</v>
      </c>
      <c r="D81" s="190">
        <v>8.9300000000000004E-2</v>
      </c>
      <c r="E81" s="103">
        <v>184</v>
      </c>
      <c r="F81" s="103">
        <v>185</v>
      </c>
      <c r="G81" s="103">
        <v>185</v>
      </c>
      <c r="H81" s="103">
        <v>0</v>
      </c>
      <c r="I81" s="103">
        <v>0.29599999999999999</v>
      </c>
      <c r="J81" s="103"/>
      <c r="K81" s="103"/>
    </row>
    <row r="82" spans="1:13" x14ac:dyDescent="0.3">
      <c r="A82" s="102" t="s">
        <v>1761</v>
      </c>
      <c r="B82" s="103">
        <v>0.41899999999999998</v>
      </c>
      <c r="C82" s="103">
        <v>0.185</v>
      </c>
      <c r="D82" s="190">
        <v>7.1400000000000005E-2</v>
      </c>
      <c r="E82" s="103">
        <v>184</v>
      </c>
      <c r="F82" s="103">
        <v>186</v>
      </c>
      <c r="G82" s="103">
        <v>185</v>
      </c>
      <c r="H82" s="103">
        <v>0.29399999999999998</v>
      </c>
      <c r="I82" s="103">
        <v>0.25600000000000001</v>
      </c>
      <c r="J82" s="103"/>
      <c r="K82" s="103"/>
    </row>
    <row r="83" spans="1:13" x14ac:dyDescent="0.3">
      <c r="A83" s="102" t="s">
        <v>1759</v>
      </c>
      <c r="B83" s="103">
        <v>0.48799999999999999</v>
      </c>
      <c r="C83" s="103">
        <v>0.19800000000000001</v>
      </c>
      <c r="D83" s="190">
        <v>9.0200000000000002E-2</v>
      </c>
      <c r="E83" s="103">
        <v>185</v>
      </c>
      <c r="F83" s="103">
        <v>186</v>
      </c>
      <c r="G83" s="103">
        <v>186</v>
      </c>
      <c r="H83" s="103">
        <v>1.1599999999999999</v>
      </c>
      <c r="I83" s="103">
        <v>0.16600000000000001</v>
      </c>
      <c r="J83" s="103"/>
      <c r="K83" s="103"/>
    </row>
    <row r="84" spans="1:13" x14ac:dyDescent="0.3">
      <c r="A84" s="102" t="s">
        <v>1758</v>
      </c>
      <c r="B84" s="103">
        <v>0.53600000000000003</v>
      </c>
      <c r="C84" s="103">
        <v>0.23100000000000001</v>
      </c>
      <c r="D84" s="190">
        <v>9.35E-2</v>
      </c>
      <c r="E84" s="103">
        <v>185</v>
      </c>
      <c r="F84" s="103">
        <v>187</v>
      </c>
      <c r="G84" s="103">
        <v>187</v>
      </c>
      <c r="H84" s="103">
        <v>1.43</v>
      </c>
      <c r="I84" s="103">
        <v>0.14499999999999999</v>
      </c>
      <c r="J84" s="103"/>
      <c r="K84" s="103"/>
    </row>
    <row r="85" spans="1:13" x14ac:dyDescent="0.3">
      <c r="A85" s="102" t="s">
        <v>1757</v>
      </c>
      <c r="B85" s="103">
        <v>0.54200000000000004</v>
      </c>
      <c r="C85" s="103">
        <v>0.20100000000000001</v>
      </c>
      <c r="D85" s="103">
        <v>8.3599999999999994E-2</v>
      </c>
      <c r="E85" s="103">
        <v>186</v>
      </c>
      <c r="F85" s="103">
        <v>187</v>
      </c>
      <c r="G85" s="103">
        <v>187</v>
      </c>
      <c r="H85" s="103">
        <v>1.61</v>
      </c>
      <c r="I85" s="103">
        <v>0.13200000000000001</v>
      </c>
      <c r="J85" s="103"/>
      <c r="K85" s="103"/>
    </row>
    <row r="86" spans="1:13" x14ac:dyDescent="0.3">
      <c r="A86" s="102" t="s">
        <v>1769</v>
      </c>
      <c r="B86" s="103">
        <v>0.35599999999999998</v>
      </c>
      <c r="C86" s="103">
        <v>0.14000000000000001</v>
      </c>
      <c r="D86" s="190">
        <v>4.56999999999999E-2</v>
      </c>
      <c r="E86" s="103">
        <v>185</v>
      </c>
      <c r="F86" s="103">
        <v>194</v>
      </c>
      <c r="G86" s="103">
        <v>188</v>
      </c>
      <c r="H86" s="103">
        <v>8.52</v>
      </c>
      <c r="I86" s="103">
        <v>4.0000000000000001E-3</v>
      </c>
      <c r="J86" s="103"/>
      <c r="K86" s="103"/>
    </row>
    <row r="87" spans="1:13" x14ac:dyDescent="0.3">
      <c r="A87" s="102"/>
      <c r="B87" s="103"/>
      <c r="C87" s="103"/>
      <c r="D87" s="103"/>
      <c r="E87" s="103"/>
      <c r="F87" s="103"/>
      <c r="G87" s="103"/>
      <c r="H87" s="103"/>
      <c r="I87" s="103"/>
      <c r="J87" s="103"/>
      <c r="K87" s="103"/>
    </row>
    <row r="88" spans="1:13" x14ac:dyDescent="0.3">
      <c r="A88" s="185" t="s">
        <v>1775</v>
      </c>
      <c r="B88" s="185"/>
      <c r="C88" s="185"/>
      <c r="D88" s="185"/>
      <c r="E88" s="185"/>
      <c r="F88" s="185"/>
      <c r="G88" s="185"/>
      <c r="H88" s="185"/>
      <c r="I88" s="185"/>
      <c r="J88" s="185"/>
      <c r="K88" s="98"/>
      <c r="L88" s="98"/>
    </row>
    <row r="89" spans="1:13" x14ac:dyDescent="0.3">
      <c r="A89" s="99" t="s">
        <v>1747</v>
      </c>
      <c r="B89" s="186" t="s">
        <v>1748</v>
      </c>
      <c r="C89" s="186" t="s">
        <v>1749</v>
      </c>
      <c r="D89" s="186" t="s">
        <v>1750</v>
      </c>
      <c r="E89" s="186" t="s">
        <v>1987</v>
      </c>
      <c r="F89" s="186" t="s">
        <v>1988</v>
      </c>
      <c r="G89" s="186" t="s">
        <v>1751</v>
      </c>
      <c r="H89" s="186" t="s">
        <v>1752</v>
      </c>
      <c r="I89" s="186" t="s">
        <v>1753</v>
      </c>
      <c r="J89" s="103" t="s">
        <v>1754</v>
      </c>
      <c r="K89" s="103"/>
      <c r="L89" s="103"/>
      <c r="M89" s="103"/>
    </row>
    <row r="90" spans="1:13" x14ac:dyDescent="0.3">
      <c r="A90" s="102" t="s">
        <v>1755</v>
      </c>
      <c r="B90" s="103">
        <v>0.05</v>
      </c>
      <c r="C90" s="105">
        <v>1.9</v>
      </c>
      <c r="D90" s="103">
        <v>3.54</v>
      </c>
      <c r="E90" s="190">
        <v>8.7800000000000003E-2</v>
      </c>
      <c r="F90" s="103">
        <v>12.8</v>
      </c>
      <c r="G90" s="103">
        <v>1</v>
      </c>
      <c r="H90" s="103" t="s">
        <v>1756</v>
      </c>
      <c r="I90" s="103">
        <v>10000</v>
      </c>
      <c r="J90" s="103">
        <v>1</v>
      </c>
      <c r="K90" s="103"/>
      <c r="L90" s="103"/>
    </row>
    <row r="91" spans="1:13" x14ac:dyDescent="0.3">
      <c r="A91" s="102" t="s">
        <v>1757</v>
      </c>
      <c r="B91" s="103">
        <v>0.05</v>
      </c>
      <c r="C91" s="103">
        <v>0.498</v>
      </c>
      <c r="D91" s="103">
        <v>4.7</v>
      </c>
      <c r="E91" s="190">
        <v>9.1500000000000001E-3</v>
      </c>
      <c r="F91" s="103">
        <v>15.6</v>
      </c>
      <c r="G91" s="103">
        <v>0.11799999999999999</v>
      </c>
      <c r="H91" s="103" t="s">
        <v>1756</v>
      </c>
      <c r="I91" s="103">
        <v>10000</v>
      </c>
      <c r="J91" s="103">
        <v>1</v>
      </c>
      <c r="K91" s="103"/>
      <c r="L91" s="103"/>
    </row>
    <row r="92" spans="1:13" x14ac:dyDescent="0.3">
      <c r="A92" s="102" t="s">
        <v>1758</v>
      </c>
      <c r="B92" s="103">
        <v>0.05</v>
      </c>
      <c r="C92" s="103">
        <v>3.25</v>
      </c>
      <c r="D92" s="103">
        <v>2.88</v>
      </c>
      <c r="E92" s="103">
        <v>1.42</v>
      </c>
      <c r="F92" s="103">
        <v>11.9</v>
      </c>
      <c r="G92" s="103">
        <v>0.26400000000000001</v>
      </c>
      <c r="H92" s="103" t="s">
        <v>1756</v>
      </c>
      <c r="I92" s="103">
        <v>10000</v>
      </c>
      <c r="J92" s="103">
        <v>0.99980000000000002</v>
      </c>
      <c r="K92" s="103"/>
      <c r="L92" s="103"/>
    </row>
    <row r="93" spans="1:13" x14ac:dyDescent="0.3">
      <c r="A93" s="102" t="s">
        <v>1759</v>
      </c>
      <c r="B93" s="103">
        <v>0.05</v>
      </c>
      <c r="C93" s="103">
        <v>1.63</v>
      </c>
      <c r="D93" s="103">
        <v>2.97</v>
      </c>
      <c r="E93" s="103">
        <v>0.25</v>
      </c>
      <c r="F93" s="103">
        <v>10.8</v>
      </c>
      <c r="G93" s="103">
        <v>0.16400000000000001</v>
      </c>
      <c r="H93" s="103" t="s">
        <v>1756</v>
      </c>
      <c r="I93" s="103">
        <v>10000</v>
      </c>
      <c r="J93" s="103">
        <v>0.99980000000000002</v>
      </c>
      <c r="K93" s="103"/>
      <c r="L93" s="103"/>
    </row>
    <row r="94" spans="1:13" x14ac:dyDescent="0.3">
      <c r="A94" s="102" t="s">
        <v>1760</v>
      </c>
      <c r="B94" s="103">
        <v>0.05</v>
      </c>
      <c r="C94" s="103">
        <v>2.2599999999999998</v>
      </c>
      <c r="D94" s="103">
        <v>3.57</v>
      </c>
      <c r="E94" s="103">
        <v>0.54500000000000004</v>
      </c>
      <c r="F94" s="103">
        <v>13.4</v>
      </c>
      <c r="G94" s="103">
        <v>0.28899999999999998</v>
      </c>
      <c r="H94" s="103" t="s">
        <v>1756</v>
      </c>
      <c r="I94" s="103">
        <v>10000</v>
      </c>
      <c r="J94" s="103">
        <v>1</v>
      </c>
      <c r="K94" s="103"/>
      <c r="L94" s="103"/>
    </row>
    <row r="95" spans="1:13" x14ac:dyDescent="0.3">
      <c r="A95" s="102" t="s">
        <v>1761</v>
      </c>
      <c r="B95" s="103">
        <v>0.05</v>
      </c>
      <c r="C95" s="103">
        <v>0.75700000000000001</v>
      </c>
      <c r="D95" s="103">
        <v>3.5</v>
      </c>
      <c r="E95" s="190">
        <v>4.9700000000000001E-2</v>
      </c>
      <c r="F95" s="103">
        <v>11.6</v>
      </c>
      <c r="G95" s="103">
        <v>0.16500000000000001</v>
      </c>
      <c r="H95" s="103" t="s">
        <v>1756</v>
      </c>
      <c r="I95" s="103">
        <v>10000</v>
      </c>
      <c r="J95" s="103">
        <v>0.99980000000000002</v>
      </c>
      <c r="K95" s="103"/>
      <c r="L95" s="103"/>
    </row>
    <row r="96" spans="1:13" x14ac:dyDescent="0.3">
      <c r="A96" s="102"/>
      <c r="B96" s="103"/>
      <c r="C96" s="103"/>
      <c r="D96" s="103"/>
      <c r="E96" s="103"/>
      <c r="F96" s="103"/>
      <c r="G96" s="103"/>
      <c r="H96" s="103"/>
      <c r="I96" s="103"/>
      <c r="J96" s="103"/>
      <c r="K96" s="103"/>
      <c r="L96" s="103"/>
      <c r="M96" s="103"/>
    </row>
    <row r="97" spans="1:13" x14ac:dyDescent="0.3">
      <c r="A97" s="99" t="s">
        <v>1747</v>
      </c>
      <c r="B97" s="186" t="s">
        <v>1762</v>
      </c>
      <c r="C97" s="186" t="s">
        <v>1763</v>
      </c>
      <c r="D97" s="186" t="s">
        <v>1764</v>
      </c>
      <c r="E97" s="186" t="s">
        <v>1765</v>
      </c>
      <c r="F97" s="186" t="s">
        <v>1766</v>
      </c>
      <c r="G97" s="186" t="s">
        <v>1767</v>
      </c>
      <c r="H97" s="186" t="s">
        <v>1768</v>
      </c>
      <c r="I97" s="103" t="s">
        <v>1751</v>
      </c>
      <c r="J97" s="103"/>
      <c r="K97" s="103"/>
      <c r="L97" s="103"/>
      <c r="M97" s="103"/>
    </row>
    <row r="98" spans="1:13" x14ac:dyDescent="0.3">
      <c r="A98" s="102" t="s">
        <v>1760</v>
      </c>
      <c r="B98" s="103">
        <v>0.26600000000000001</v>
      </c>
      <c r="C98" s="103">
        <v>0.13500000000000001</v>
      </c>
      <c r="D98" s="190">
        <v>3.85E-2</v>
      </c>
      <c r="E98" s="103">
        <v>145</v>
      </c>
      <c r="F98" s="103">
        <v>147</v>
      </c>
      <c r="G98" s="103">
        <v>146</v>
      </c>
      <c r="H98" s="103">
        <v>0</v>
      </c>
      <c r="I98" s="103">
        <v>0.28899999999999998</v>
      </c>
      <c r="J98" s="103"/>
      <c r="K98" s="103"/>
      <c r="L98" s="103"/>
    </row>
    <row r="99" spans="1:13" x14ac:dyDescent="0.3">
      <c r="A99" s="102" t="s">
        <v>1758</v>
      </c>
      <c r="B99" s="103">
        <v>0.23</v>
      </c>
      <c r="C99" s="103">
        <v>0.13900000000000001</v>
      </c>
      <c r="D99" s="190">
        <v>3.1099999999999899E-2</v>
      </c>
      <c r="E99" s="103">
        <v>145</v>
      </c>
      <c r="F99" s="103">
        <v>147</v>
      </c>
      <c r="G99" s="103">
        <v>146</v>
      </c>
      <c r="H99" s="103">
        <v>0.184</v>
      </c>
      <c r="I99" s="103">
        <v>0.26400000000000001</v>
      </c>
      <c r="J99" s="103"/>
      <c r="K99" s="103"/>
      <c r="L99" s="103"/>
    </row>
    <row r="100" spans="1:13" x14ac:dyDescent="0.3">
      <c r="A100" s="102" t="s">
        <v>1761</v>
      </c>
      <c r="B100" s="103">
        <v>0.35799999999999998</v>
      </c>
      <c r="C100" s="103">
        <v>0.16500000000000001</v>
      </c>
      <c r="D100" s="190">
        <v>5.4600000000000003E-2</v>
      </c>
      <c r="E100" s="103">
        <v>146</v>
      </c>
      <c r="F100" s="103">
        <v>148</v>
      </c>
      <c r="G100" s="103">
        <v>147</v>
      </c>
      <c r="H100" s="103">
        <v>1.1200000000000001</v>
      </c>
      <c r="I100" s="103">
        <v>0.16500000000000001</v>
      </c>
      <c r="J100" s="103"/>
      <c r="K100" s="103"/>
      <c r="L100" s="103"/>
    </row>
    <row r="101" spans="1:13" x14ac:dyDescent="0.3">
      <c r="A101" s="102" t="s">
        <v>1759</v>
      </c>
      <c r="B101" s="103">
        <v>0.26400000000000001</v>
      </c>
      <c r="C101" s="103">
        <v>0.14000000000000001</v>
      </c>
      <c r="D101" s="190">
        <v>3.6999999999999901E-2</v>
      </c>
      <c r="E101" s="103">
        <v>146</v>
      </c>
      <c r="F101" s="103">
        <v>148</v>
      </c>
      <c r="G101" s="103">
        <v>147</v>
      </c>
      <c r="H101" s="103">
        <v>1.1399999999999999</v>
      </c>
      <c r="I101" s="103">
        <v>0.16300000000000001</v>
      </c>
      <c r="J101" s="103"/>
      <c r="K101" s="103"/>
      <c r="L101" s="103"/>
    </row>
    <row r="102" spans="1:13" x14ac:dyDescent="0.3">
      <c r="A102" s="102" t="s">
        <v>1757</v>
      </c>
      <c r="B102" s="103">
        <v>0.47799999999999998</v>
      </c>
      <c r="C102" s="103">
        <v>0.191</v>
      </c>
      <c r="D102" s="190">
        <v>8.0199999999999896E-2</v>
      </c>
      <c r="E102" s="103">
        <v>147</v>
      </c>
      <c r="F102" s="103">
        <v>148</v>
      </c>
      <c r="G102" s="103">
        <v>148</v>
      </c>
      <c r="H102" s="103">
        <v>1.8</v>
      </c>
      <c r="I102" s="103">
        <v>0.11799999999999999</v>
      </c>
      <c r="J102" s="103"/>
      <c r="K102" s="103"/>
      <c r="L102" s="103"/>
    </row>
    <row r="103" spans="1:13" x14ac:dyDescent="0.3">
      <c r="A103" s="102" t="s">
        <v>1769</v>
      </c>
      <c r="B103" s="103">
        <v>0.13900000000000001</v>
      </c>
      <c r="C103" s="190">
        <v>9.8299999999999901E-2</v>
      </c>
      <c r="D103" s="190">
        <v>1.5900000000000001E-2</v>
      </c>
      <c r="E103" s="103">
        <v>148</v>
      </c>
      <c r="F103" s="103">
        <v>158</v>
      </c>
      <c r="G103" s="103">
        <v>151</v>
      </c>
      <c r="H103" s="103">
        <v>11.6</v>
      </c>
      <c r="I103" s="103">
        <v>1E-3</v>
      </c>
      <c r="J103" s="103"/>
      <c r="K103" s="103"/>
      <c r="L103" s="103"/>
    </row>
    <row r="104" spans="1:13" x14ac:dyDescent="0.3">
      <c r="B104" s="100"/>
      <c r="C104" s="100"/>
      <c r="D104" s="100"/>
      <c r="E104" s="100"/>
      <c r="F104" s="100"/>
      <c r="G104" s="100"/>
      <c r="H104" s="100"/>
      <c r="I104" s="100"/>
      <c r="J104" s="100"/>
      <c r="K104" s="100"/>
      <c r="L104" s="10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6C2F-77AC-422C-B0FB-077E89A7ABFA}">
  <sheetPr>
    <tabColor theme="9" tint="0.59999389629810485"/>
  </sheetPr>
  <dimension ref="A1:S43"/>
  <sheetViews>
    <sheetView workbookViewId="0">
      <selection activeCell="T1" sqref="T1"/>
    </sheetView>
  </sheetViews>
  <sheetFormatPr defaultColWidth="9.1796875" defaultRowHeight="14.4" x14ac:dyDescent="0.3"/>
  <cols>
    <col min="1" max="16384" width="9.1796875" style="99"/>
  </cols>
  <sheetData>
    <row r="1" spans="1:19" ht="409.5" customHeight="1" x14ac:dyDescent="0.3">
      <c r="A1" s="193" t="s">
        <v>1989</v>
      </c>
      <c r="B1" s="193"/>
      <c r="C1" s="193"/>
      <c r="D1" s="193"/>
      <c r="E1" s="193"/>
      <c r="F1" s="193"/>
      <c r="G1" s="193"/>
      <c r="H1" s="193"/>
      <c r="I1" s="193"/>
      <c r="J1" s="193"/>
      <c r="K1" s="193"/>
      <c r="L1" s="193"/>
      <c r="M1" s="193"/>
      <c r="N1" s="193"/>
      <c r="O1" s="193"/>
      <c r="P1" s="193"/>
      <c r="Q1" s="193"/>
      <c r="R1" s="193"/>
      <c r="S1" s="193"/>
    </row>
    <row r="2" spans="1:19" x14ac:dyDescent="0.3">
      <c r="A2" s="193"/>
      <c r="B2" s="193"/>
      <c r="C2" s="193"/>
      <c r="D2" s="193"/>
      <c r="E2" s="193"/>
      <c r="F2" s="193"/>
      <c r="G2" s="193"/>
      <c r="H2" s="193"/>
      <c r="I2" s="193"/>
      <c r="J2" s="193"/>
      <c r="K2" s="193"/>
      <c r="L2" s="193"/>
      <c r="M2" s="193"/>
      <c r="N2" s="193"/>
      <c r="O2" s="193"/>
      <c r="P2" s="193"/>
      <c r="Q2" s="193"/>
      <c r="R2" s="193"/>
      <c r="S2" s="193"/>
    </row>
    <row r="3" spans="1:19" x14ac:dyDescent="0.3">
      <c r="A3" s="193"/>
      <c r="B3" s="193"/>
      <c r="C3" s="193"/>
      <c r="D3" s="193"/>
      <c r="E3" s="193"/>
      <c r="F3" s="193"/>
      <c r="G3" s="193"/>
      <c r="H3" s="193"/>
      <c r="I3" s="193"/>
      <c r="J3" s="193"/>
      <c r="K3" s="193"/>
      <c r="L3" s="193"/>
      <c r="M3" s="193"/>
      <c r="N3" s="193"/>
      <c r="O3" s="193"/>
      <c r="P3" s="193"/>
      <c r="Q3" s="193"/>
      <c r="R3" s="193"/>
      <c r="S3" s="193"/>
    </row>
    <row r="4" spans="1:19" x14ac:dyDescent="0.3">
      <c r="A4" s="193"/>
      <c r="B4" s="193"/>
      <c r="C4" s="193"/>
      <c r="D4" s="193"/>
      <c r="E4" s="193"/>
      <c r="F4" s="193"/>
      <c r="G4" s="193"/>
      <c r="H4" s="193"/>
      <c r="I4" s="193"/>
      <c r="J4" s="193"/>
      <c r="K4" s="193"/>
      <c r="L4" s="193"/>
      <c r="M4" s="193"/>
      <c r="N4" s="193"/>
      <c r="O4" s="193"/>
      <c r="P4" s="193"/>
      <c r="Q4" s="193"/>
      <c r="R4" s="193"/>
      <c r="S4" s="193"/>
    </row>
    <row r="5" spans="1:19" x14ac:dyDescent="0.3">
      <c r="A5" s="193"/>
      <c r="B5" s="193"/>
      <c r="C5" s="193"/>
      <c r="D5" s="193"/>
      <c r="E5" s="193"/>
      <c r="F5" s="193"/>
      <c r="G5" s="193"/>
      <c r="H5" s="193"/>
      <c r="I5" s="193"/>
      <c r="J5" s="193"/>
      <c r="K5" s="193"/>
      <c r="L5" s="193"/>
      <c r="M5" s="193"/>
      <c r="N5" s="193"/>
      <c r="O5" s="193"/>
      <c r="P5" s="193"/>
      <c r="Q5" s="193"/>
      <c r="R5" s="193"/>
      <c r="S5" s="193"/>
    </row>
    <row r="6" spans="1:19" x14ac:dyDescent="0.3">
      <c r="A6" s="193"/>
      <c r="B6" s="193"/>
      <c r="C6" s="193"/>
      <c r="D6" s="193"/>
      <c r="E6" s="193"/>
      <c r="F6" s="193"/>
      <c r="G6" s="193"/>
      <c r="H6" s="193"/>
      <c r="I6" s="193"/>
      <c r="J6" s="193"/>
      <c r="K6" s="193"/>
      <c r="L6" s="193"/>
      <c r="M6" s="193"/>
      <c r="N6" s="193"/>
      <c r="O6" s="193"/>
      <c r="P6" s="193"/>
      <c r="Q6" s="193"/>
      <c r="R6" s="193"/>
      <c r="S6" s="193"/>
    </row>
    <row r="7" spans="1:19" x14ac:dyDescent="0.3">
      <c r="A7" s="193"/>
      <c r="B7" s="193"/>
      <c r="C7" s="193"/>
      <c r="D7" s="193"/>
      <c r="E7" s="193"/>
      <c r="F7" s="193"/>
      <c r="G7" s="193"/>
      <c r="H7" s="193"/>
      <c r="I7" s="193"/>
      <c r="J7" s="193"/>
      <c r="K7" s="193"/>
      <c r="L7" s="193"/>
      <c r="M7" s="193"/>
      <c r="N7" s="193"/>
      <c r="O7" s="193"/>
      <c r="P7" s="193"/>
      <c r="Q7" s="193"/>
      <c r="R7" s="193"/>
      <c r="S7" s="193"/>
    </row>
    <row r="8" spans="1:19" x14ac:dyDescent="0.3">
      <c r="A8" s="193"/>
      <c r="B8" s="193"/>
      <c r="C8" s="193"/>
      <c r="D8" s="193"/>
      <c r="E8" s="193"/>
      <c r="F8" s="193"/>
      <c r="G8" s="193"/>
      <c r="H8" s="193"/>
      <c r="I8" s="193"/>
      <c r="J8" s="193"/>
      <c r="K8" s="193"/>
      <c r="L8" s="193"/>
      <c r="M8" s="193"/>
      <c r="N8" s="193"/>
      <c r="O8" s="193"/>
      <c r="P8" s="193"/>
      <c r="Q8" s="193"/>
      <c r="R8" s="193"/>
      <c r="S8" s="193"/>
    </row>
    <row r="9" spans="1:19" x14ac:dyDescent="0.3">
      <c r="A9" s="193"/>
      <c r="B9" s="193"/>
      <c r="C9" s="193"/>
      <c r="D9" s="193"/>
      <c r="E9" s="193"/>
      <c r="F9" s="193"/>
      <c r="G9" s="193"/>
      <c r="H9" s="193"/>
      <c r="I9" s="193"/>
      <c r="J9" s="193"/>
      <c r="K9" s="193"/>
      <c r="L9" s="193"/>
      <c r="M9" s="193"/>
      <c r="N9" s="193"/>
      <c r="O9" s="193"/>
      <c r="P9" s="193"/>
      <c r="Q9" s="193"/>
      <c r="R9" s="193"/>
      <c r="S9" s="193"/>
    </row>
    <row r="10" spans="1:19" x14ac:dyDescent="0.3">
      <c r="A10" s="193"/>
      <c r="B10" s="193"/>
      <c r="C10" s="193"/>
      <c r="D10" s="193"/>
      <c r="E10" s="193"/>
      <c r="F10" s="193"/>
      <c r="G10" s="193"/>
      <c r="H10" s="193"/>
      <c r="I10" s="193"/>
      <c r="J10" s="193"/>
      <c r="K10" s="193"/>
      <c r="L10" s="193"/>
      <c r="M10" s="193"/>
      <c r="N10" s="193"/>
      <c r="O10" s="193"/>
      <c r="P10" s="193"/>
      <c r="Q10" s="193"/>
      <c r="R10" s="193"/>
      <c r="S10" s="193"/>
    </row>
    <row r="11" spans="1:19" x14ac:dyDescent="0.3">
      <c r="A11" s="193"/>
      <c r="B11" s="193"/>
      <c r="C11" s="193"/>
      <c r="D11" s="193"/>
      <c r="E11" s="193"/>
      <c r="F11" s="193"/>
      <c r="G11" s="193"/>
      <c r="H11" s="193"/>
      <c r="I11" s="193"/>
      <c r="J11" s="193"/>
      <c r="K11" s="193"/>
      <c r="L11" s="193"/>
      <c r="M11" s="193"/>
      <c r="N11" s="193"/>
      <c r="O11" s="193"/>
      <c r="P11" s="193"/>
      <c r="Q11" s="193"/>
      <c r="R11" s="193"/>
      <c r="S11" s="193"/>
    </row>
    <row r="12" spans="1:19" x14ac:dyDescent="0.3">
      <c r="A12" s="193"/>
      <c r="B12" s="193"/>
      <c r="C12" s="193"/>
      <c r="D12" s="193"/>
      <c r="E12" s="193"/>
      <c r="F12" s="193"/>
      <c r="G12" s="193"/>
      <c r="H12" s="193"/>
      <c r="I12" s="193"/>
      <c r="J12" s="193"/>
      <c r="K12" s="193"/>
      <c r="L12" s="193"/>
      <c r="M12" s="193"/>
      <c r="N12" s="193"/>
      <c r="O12" s="193"/>
      <c r="P12" s="193"/>
      <c r="Q12" s="193"/>
      <c r="R12" s="193"/>
      <c r="S12" s="193"/>
    </row>
    <row r="13" spans="1:19" x14ac:dyDescent="0.3">
      <c r="A13" s="193"/>
      <c r="B13" s="193"/>
      <c r="C13" s="193"/>
      <c r="D13" s="193"/>
      <c r="E13" s="193"/>
      <c r="F13" s="193"/>
      <c r="G13" s="193"/>
      <c r="H13" s="193"/>
      <c r="I13" s="193"/>
      <c r="J13" s="193"/>
      <c r="K13" s="193"/>
      <c r="L13" s="193"/>
      <c r="M13" s="193"/>
      <c r="N13" s="193"/>
      <c r="O13" s="193"/>
      <c r="P13" s="193"/>
      <c r="Q13" s="193"/>
      <c r="R13" s="193"/>
      <c r="S13" s="193"/>
    </row>
    <row r="14" spans="1:19" x14ac:dyDescent="0.3">
      <c r="A14" s="193"/>
      <c r="B14" s="193"/>
      <c r="C14" s="193"/>
      <c r="D14" s="193"/>
      <c r="E14" s="193"/>
      <c r="F14" s="193"/>
      <c r="G14" s="193"/>
      <c r="H14" s="193"/>
      <c r="I14" s="193"/>
      <c r="J14" s="193"/>
      <c r="K14" s="193"/>
      <c r="L14" s="193"/>
      <c r="M14" s="193"/>
      <c r="N14" s="193"/>
      <c r="O14" s="193"/>
      <c r="P14" s="193"/>
      <c r="Q14" s="193"/>
      <c r="R14" s="193"/>
      <c r="S14" s="193"/>
    </row>
    <row r="15" spans="1:19" x14ac:dyDescent="0.3">
      <c r="A15" s="193"/>
      <c r="B15" s="193"/>
      <c r="C15" s="193"/>
      <c r="D15" s="193"/>
      <c r="E15" s="193"/>
      <c r="F15" s="193"/>
      <c r="G15" s="193"/>
      <c r="H15" s="193"/>
      <c r="I15" s="193"/>
      <c r="J15" s="193"/>
      <c r="K15" s="193"/>
      <c r="L15" s="193"/>
      <c r="M15" s="193"/>
      <c r="N15" s="193"/>
      <c r="O15" s="193"/>
      <c r="P15" s="193"/>
      <c r="Q15" s="193"/>
      <c r="R15" s="193"/>
      <c r="S15" s="193"/>
    </row>
    <row r="16" spans="1:19" x14ac:dyDescent="0.3">
      <c r="A16" s="193"/>
      <c r="B16" s="193"/>
      <c r="C16" s="193"/>
      <c r="D16" s="193"/>
      <c r="E16" s="193"/>
      <c r="F16" s="193"/>
      <c r="G16" s="193"/>
      <c r="H16" s="193"/>
      <c r="I16" s="193"/>
      <c r="J16" s="193"/>
      <c r="K16" s="193"/>
      <c r="L16" s="193"/>
      <c r="M16" s="193"/>
      <c r="N16" s="193"/>
      <c r="O16" s="193"/>
      <c r="P16" s="193"/>
      <c r="Q16" s="193"/>
      <c r="R16" s="193"/>
      <c r="S16" s="193"/>
    </row>
    <row r="17" spans="1:19" x14ac:dyDescent="0.3">
      <c r="A17" s="193"/>
      <c r="B17" s="193"/>
      <c r="C17" s="193"/>
      <c r="D17" s="193"/>
      <c r="E17" s="193"/>
      <c r="F17" s="193"/>
      <c r="G17" s="193"/>
      <c r="H17" s="193"/>
      <c r="I17" s="193"/>
      <c r="J17" s="193"/>
      <c r="K17" s="193"/>
      <c r="L17" s="193"/>
      <c r="M17" s="193"/>
      <c r="N17" s="193"/>
      <c r="O17" s="193"/>
      <c r="P17" s="193"/>
      <c r="Q17" s="193"/>
      <c r="R17" s="193"/>
      <c r="S17" s="193"/>
    </row>
    <row r="18" spans="1:19" x14ac:dyDescent="0.3">
      <c r="A18" s="193"/>
      <c r="B18" s="193"/>
      <c r="C18" s="193"/>
      <c r="D18" s="193"/>
      <c r="E18" s="193"/>
      <c r="F18" s="193"/>
      <c r="G18" s="193"/>
      <c r="H18" s="193"/>
      <c r="I18" s="193"/>
      <c r="J18" s="193"/>
      <c r="K18" s="193"/>
      <c r="L18" s="193"/>
      <c r="M18" s="193"/>
      <c r="N18" s="193"/>
      <c r="O18" s="193"/>
      <c r="P18" s="193"/>
      <c r="Q18" s="193"/>
      <c r="R18" s="193"/>
      <c r="S18" s="193"/>
    </row>
    <row r="19" spans="1:19" x14ac:dyDescent="0.3">
      <c r="A19" s="193"/>
      <c r="B19" s="193"/>
      <c r="C19" s="193"/>
      <c r="D19" s="193"/>
      <c r="E19" s="193"/>
      <c r="F19" s="193"/>
      <c r="G19" s="193"/>
      <c r="H19" s="193"/>
      <c r="I19" s="193"/>
      <c r="J19" s="193"/>
      <c r="K19" s="193"/>
      <c r="L19" s="193"/>
      <c r="M19" s="193"/>
      <c r="N19" s="193"/>
      <c r="O19" s="193"/>
      <c r="P19" s="193"/>
      <c r="Q19" s="193"/>
      <c r="R19" s="193"/>
      <c r="S19" s="193"/>
    </row>
    <row r="20" spans="1:19" x14ac:dyDescent="0.3">
      <c r="A20" s="193"/>
      <c r="B20" s="193"/>
      <c r="C20" s="193"/>
      <c r="D20" s="193"/>
      <c r="E20" s="193"/>
      <c r="F20" s="193"/>
      <c r="G20" s="193"/>
      <c r="H20" s="193"/>
      <c r="I20" s="193"/>
      <c r="J20" s="193"/>
      <c r="K20" s="193"/>
      <c r="L20" s="193"/>
      <c r="M20" s="193"/>
      <c r="N20" s="193"/>
      <c r="O20" s="193"/>
      <c r="P20" s="193"/>
      <c r="Q20" s="193"/>
      <c r="R20" s="193"/>
      <c r="S20" s="193"/>
    </row>
    <row r="21" spans="1:19" x14ac:dyDescent="0.3">
      <c r="A21" s="193"/>
      <c r="B21" s="193"/>
      <c r="C21" s="193"/>
      <c r="D21" s="193"/>
      <c r="E21" s="193"/>
      <c r="F21" s="193"/>
      <c r="G21" s="193"/>
      <c r="H21" s="193"/>
      <c r="I21" s="193"/>
      <c r="J21" s="193"/>
      <c r="K21" s="193"/>
      <c r="L21" s="193"/>
      <c r="M21" s="193"/>
      <c r="N21" s="193"/>
      <c r="O21" s="193"/>
      <c r="P21" s="193"/>
      <c r="Q21" s="193"/>
      <c r="R21" s="193"/>
      <c r="S21" s="193"/>
    </row>
    <row r="22" spans="1:19" x14ac:dyDescent="0.3">
      <c r="A22" s="193"/>
      <c r="B22" s="193"/>
      <c r="C22" s="193"/>
      <c r="D22" s="193"/>
      <c r="E22" s="193"/>
      <c r="F22" s="193"/>
      <c r="G22" s="193"/>
      <c r="H22" s="193"/>
      <c r="I22" s="193"/>
      <c r="J22" s="193"/>
      <c r="K22" s="193"/>
      <c r="L22" s="193"/>
      <c r="M22" s="193"/>
      <c r="N22" s="193"/>
      <c r="O22" s="193"/>
      <c r="P22" s="193"/>
      <c r="Q22" s="193"/>
      <c r="R22" s="193"/>
      <c r="S22" s="193"/>
    </row>
    <row r="23" spans="1:19" x14ac:dyDescent="0.3">
      <c r="A23" s="110"/>
      <c r="B23" s="110"/>
      <c r="C23" s="110"/>
      <c r="D23" s="110"/>
      <c r="E23" s="110"/>
      <c r="F23" s="110"/>
      <c r="G23" s="110"/>
      <c r="H23" s="110"/>
      <c r="I23" s="110"/>
      <c r="J23" s="110"/>
      <c r="K23" s="110"/>
      <c r="L23" s="110"/>
      <c r="M23" s="110"/>
      <c r="N23" s="110"/>
      <c r="O23" s="110"/>
      <c r="P23" s="110"/>
      <c r="Q23" s="110"/>
      <c r="R23" s="110"/>
    </row>
    <row r="24" spans="1:19" x14ac:dyDescent="0.3">
      <c r="A24" s="110"/>
      <c r="B24" s="110"/>
      <c r="C24" s="110"/>
      <c r="D24" s="110"/>
      <c r="E24" s="110"/>
      <c r="F24" s="110"/>
      <c r="G24" s="110"/>
      <c r="H24" s="110"/>
      <c r="I24" s="110"/>
      <c r="J24" s="110"/>
      <c r="K24" s="110"/>
      <c r="L24" s="110"/>
      <c r="M24" s="110"/>
      <c r="N24" s="110"/>
      <c r="O24" s="110"/>
      <c r="P24" s="110"/>
      <c r="Q24" s="110"/>
      <c r="R24" s="110"/>
    </row>
    <row r="25" spans="1:19" x14ac:dyDescent="0.3">
      <c r="A25" s="110"/>
      <c r="B25" s="110"/>
      <c r="C25" s="110"/>
      <c r="D25" s="110"/>
      <c r="E25" s="110"/>
      <c r="F25" s="110"/>
      <c r="G25" s="110"/>
      <c r="H25" s="110"/>
      <c r="I25" s="110"/>
      <c r="J25" s="110"/>
      <c r="K25" s="110"/>
      <c r="L25" s="110"/>
      <c r="M25" s="110"/>
      <c r="N25" s="110"/>
      <c r="O25" s="110"/>
      <c r="P25" s="110"/>
      <c r="Q25" s="110"/>
      <c r="R25" s="110"/>
    </row>
    <row r="26" spans="1:19" x14ac:dyDescent="0.3">
      <c r="A26" s="110"/>
      <c r="B26" s="110"/>
      <c r="C26" s="110"/>
      <c r="D26" s="110"/>
      <c r="E26" s="110"/>
      <c r="F26" s="110"/>
      <c r="G26" s="110"/>
      <c r="H26" s="110"/>
      <c r="I26" s="110"/>
      <c r="J26" s="110"/>
      <c r="K26" s="110"/>
      <c r="L26" s="110"/>
      <c r="M26" s="110"/>
      <c r="N26" s="110"/>
      <c r="O26" s="110"/>
      <c r="P26" s="110"/>
      <c r="Q26" s="110"/>
      <c r="R26" s="110"/>
    </row>
    <row r="27" spans="1:19" x14ac:dyDescent="0.3">
      <c r="A27" s="110"/>
      <c r="B27" s="110"/>
      <c r="C27" s="110"/>
      <c r="D27" s="110"/>
      <c r="E27" s="110"/>
      <c r="F27" s="110"/>
      <c r="G27" s="110"/>
      <c r="H27" s="110"/>
      <c r="I27" s="110"/>
      <c r="J27" s="110"/>
      <c r="K27" s="110"/>
      <c r="L27" s="110"/>
      <c r="M27" s="110"/>
      <c r="N27" s="110"/>
      <c r="O27" s="110"/>
      <c r="P27" s="110"/>
      <c r="Q27" s="110"/>
      <c r="R27" s="110"/>
    </row>
    <row r="28" spans="1:19" x14ac:dyDescent="0.3">
      <c r="A28" s="110"/>
      <c r="B28" s="110"/>
      <c r="C28" s="110"/>
      <c r="D28" s="110"/>
      <c r="E28" s="110"/>
      <c r="F28" s="110"/>
      <c r="G28" s="110"/>
      <c r="H28" s="110"/>
      <c r="I28" s="110"/>
      <c r="J28" s="110"/>
      <c r="K28" s="110"/>
      <c r="L28" s="110"/>
      <c r="M28" s="110"/>
      <c r="N28" s="110"/>
      <c r="O28" s="110"/>
      <c r="P28" s="110"/>
      <c r="Q28" s="110"/>
      <c r="R28" s="110"/>
    </row>
    <row r="29" spans="1:19" x14ac:dyDescent="0.3">
      <c r="A29" s="110"/>
      <c r="B29" s="110"/>
      <c r="C29" s="110"/>
      <c r="D29" s="110"/>
      <c r="E29" s="110"/>
      <c r="F29" s="110"/>
      <c r="G29" s="110"/>
      <c r="H29" s="110"/>
      <c r="I29" s="110"/>
      <c r="J29" s="110"/>
      <c r="K29" s="110"/>
      <c r="L29" s="110"/>
      <c r="M29" s="110"/>
      <c r="N29" s="110"/>
      <c r="O29" s="110"/>
      <c r="P29" s="110"/>
      <c r="Q29" s="110"/>
      <c r="R29" s="110"/>
    </row>
    <row r="30" spans="1:19" x14ac:dyDescent="0.3">
      <c r="A30" s="110"/>
      <c r="B30" s="110"/>
      <c r="C30" s="110"/>
      <c r="D30" s="110"/>
      <c r="E30" s="110"/>
      <c r="F30" s="110"/>
      <c r="G30" s="110"/>
      <c r="H30" s="110"/>
      <c r="I30" s="110"/>
      <c r="J30" s="110"/>
      <c r="K30" s="110"/>
      <c r="L30" s="110"/>
      <c r="M30" s="110"/>
      <c r="N30" s="110"/>
      <c r="O30" s="110"/>
      <c r="P30" s="110"/>
      <c r="Q30" s="110"/>
      <c r="R30" s="110"/>
    </row>
    <row r="31" spans="1:19" x14ac:dyDescent="0.3">
      <c r="A31" s="110"/>
      <c r="B31" s="110"/>
      <c r="C31" s="110"/>
      <c r="D31" s="110"/>
      <c r="E31" s="110"/>
      <c r="F31" s="110"/>
      <c r="G31" s="110"/>
      <c r="H31" s="110"/>
      <c r="I31" s="110"/>
      <c r="J31" s="110"/>
      <c r="K31" s="110"/>
      <c r="L31" s="110"/>
      <c r="M31" s="110"/>
      <c r="N31" s="110"/>
      <c r="O31" s="110"/>
      <c r="P31" s="110"/>
      <c r="Q31" s="110"/>
      <c r="R31" s="110"/>
    </row>
    <row r="32" spans="1:19" x14ac:dyDescent="0.3">
      <c r="A32" s="110"/>
      <c r="B32" s="110"/>
      <c r="C32" s="110"/>
      <c r="D32" s="110"/>
      <c r="E32" s="110"/>
      <c r="F32" s="110"/>
      <c r="G32" s="110"/>
      <c r="H32" s="110"/>
      <c r="I32" s="110"/>
      <c r="J32" s="110"/>
      <c r="K32" s="110"/>
      <c r="L32" s="110"/>
      <c r="M32" s="110"/>
      <c r="N32" s="110"/>
      <c r="O32" s="110"/>
      <c r="P32" s="110"/>
      <c r="Q32" s="110"/>
      <c r="R32" s="110"/>
    </row>
    <row r="33" spans="1:18" x14ac:dyDescent="0.3">
      <c r="A33" s="110"/>
      <c r="B33" s="110"/>
      <c r="C33" s="110"/>
      <c r="D33" s="110"/>
      <c r="E33" s="110"/>
      <c r="F33" s="110"/>
      <c r="G33" s="110"/>
      <c r="H33" s="110"/>
      <c r="I33" s="110"/>
      <c r="J33" s="110"/>
      <c r="K33" s="110"/>
      <c r="L33" s="110"/>
      <c r="M33" s="110"/>
      <c r="N33" s="110"/>
      <c r="O33" s="110"/>
      <c r="P33" s="110"/>
      <c r="Q33" s="110"/>
      <c r="R33" s="110"/>
    </row>
    <row r="34" spans="1:18" x14ac:dyDescent="0.3">
      <c r="A34" s="110"/>
      <c r="B34" s="110"/>
      <c r="C34" s="110"/>
      <c r="D34" s="110"/>
      <c r="E34" s="110"/>
      <c r="F34" s="110"/>
      <c r="G34" s="110"/>
      <c r="H34" s="110"/>
      <c r="I34" s="110"/>
      <c r="J34" s="110"/>
      <c r="K34" s="110"/>
      <c r="L34" s="110"/>
      <c r="M34" s="110"/>
      <c r="N34" s="110"/>
      <c r="O34" s="110"/>
      <c r="P34" s="110"/>
      <c r="Q34" s="110"/>
      <c r="R34" s="110"/>
    </row>
    <row r="35" spans="1:18" x14ac:dyDescent="0.3">
      <c r="A35" s="110"/>
      <c r="B35" s="110"/>
      <c r="C35" s="110"/>
      <c r="D35" s="110"/>
      <c r="E35" s="110"/>
      <c r="F35" s="110"/>
      <c r="G35" s="110"/>
      <c r="H35" s="110"/>
      <c r="I35" s="110"/>
      <c r="J35" s="110"/>
      <c r="K35" s="110"/>
      <c r="L35" s="110"/>
      <c r="M35" s="110"/>
      <c r="N35" s="110"/>
      <c r="O35" s="110"/>
      <c r="P35" s="110"/>
      <c r="Q35" s="110"/>
      <c r="R35" s="110"/>
    </row>
    <row r="36" spans="1:18" x14ac:dyDescent="0.3">
      <c r="A36" s="110"/>
      <c r="B36" s="110"/>
      <c r="C36" s="110"/>
      <c r="D36" s="110"/>
      <c r="E36" s="110"/>
      <c r="F36" s="110"/>
      <c r="G36" s="110"/>
      <c r="H36" s="110"/>
      <c r="I36" s="110"/>
      <c r="J36" s="110"/>
      <c r="K36" s="110"/>
      <c r="L36" s="110"/>
      <c r="M36" s="110"/>
      <c r="N36" s="110"/>
      <c r="O36" s="110"/>
      <c r="P36" s="110"/>
      <c r="Q36" s="110"/>
      <c r="R36" s="110"/>
    </row>
    <row r="37" spans="1:18" x14ac:dyDescent="0.3">
      <c r="A37" s="110"/>
      <c r="B37" s="110"/>
      <c r="C37" s="110"/>
      <c r="D37" s="110"/>
      <c r="E37" s="110"/>
      <c r="F37" s="110"/>
      <c r="G37" s="110"/>
      <c r="H37" s="110"/>
      <c r="I37" s="110"/>
      <c r="J37" s="110"/>
      <c r="K37" s="110"/>
      <c r="L37" s="110"/>
      <c r="M37" s="110"/>
      <c r="N37" s="110"/>
      <c r="O37" s="110"/>
      <c r="P37" s="110"/>
      <c r="Q37" s="110"/>
      <c r="R37" s="110"/>
    </row>
    <row r="38" spans="1:18" x14ac:dyDescent="0.3">
      <c r="A38" s="110"/>
      <c r="B38" s="110"/>
      <c r="C38" s="110"/>
      <c r="D38" s="110"/>
      <c r="E38" s="110"/>
      <c r="F38" s="110"/>
      <c r="G38" s="110"/>
      <c r="H38" s="110"/>
      <c r="I38" s="110"/>
      <c r="J38" s="110"/>
      <c r="K38" s="110"/>
      <c r="L38" s="110"/>
      <c r="M38" s="110"/>
      <c r="N38" s="110"/>
      <c r="O38" s="110"/>
      <c r="P38" s="110"/>
      <c r="Q38" s="110"/>
      <c r="R38" s="110"/>
    </row>
    <row r="39" spans="1:18" x14ac:dyDescent="0.3">
      <c r="A39" s="110"/>
      <c r="B39" s="110"/>
      <c r="C39" s="110"/>
      <c r="D39" s="110"/>
      <c r="E39" s="110"/>
      <c r="F39" s="110"/>
      <c r="G39" s="110"/>
      <c r="H39" s="110"/>
      <c r="I39" s="110"/>
      <c r="J39" s="110"/>
      <c r="K39" s="110"/>
      <c r="L39" s="110"/>
      <c r="M39" s="110"/>
      <c r="N39" s="110"/>
      <c r="O39" s="110"/>
      <c r="P39" s="110"/>
      <c r="Q39" s="110"/>
      <c r="R39" s="110"/>
    </row>
    <row r="40" spans="1:18" x14ac:dyDescent="0.3">
      <c r="A40" s="110"/>
      <c r="B40" s="110"/>
      <c r="C40" s="110"/>
      <c r="D40" s="110"/>
      <c r="E40" s="110"/>
      <c r="F40" s="110"/>
      <c r="G40" s="110"/>
      <c r="H40" s="110"/>
      <c r="I40" s="110"/>
      <c r="J40" s="110"/>
      <c r="K40" s="110"/>
      <c r="L40" s="110"/>
      <c r="M40" s="110"/>
      <c r="N40" s="110"/>
      <c r="O40" s="110"/>
      <c r="P40" s="110"/>
      <c r="Q40" s="110"/>
      <c r="R40" s="110"/>
    </row>
    <row r="41" spans="1:18" x14ac:dyDescent="0.3">
      <c r="A41" s="110"/>
      <c r="B41" s="110"/>
      <c r="C41" s="110"/>
      <c r="D41" s="110"/>
      <c r="E41" s="110"/>
      <c r="F41" s="110"/>
      <c r="G41" s="110"/>
      <c r="H41" s="110"/>
      <c r="I41" s="110"/>
      <c r="J41" s="110"/>
      <c r="K41" s="110"/>
      <c r="L41" s="110"/>
      <c r="M41" s="110"/>
      <c r="N41" s="110"/>
      <c r="O41" s="110"/>
      <c r="P41" s="110"/>
      <c r="Q41" s="110"/>
      <c r="R41" s="110"/>
    </row>
    <row r="42" spans="1:18" x14ac:dyDescent="0.3">
      <c r="A42" s="110"/>
      <c r="B42" s="110"/>
      <c r="C42" s="110"/>
      <c r="D42" s="110"/>
      <c r="E42" s="110"/>
      <c r="F42" s="110"/>
      <c r="G42" s="110"/>
      <c r="H42" s="110"/>
      <c r="I42" s="110"/>
      <c r="J42" s="110"/>
      <c r="K42" s="110"/>
      <c r="L42" s="110"/>
      <c r="M42" s="110"/>
      <c r="N42" s="110"/>
      <c r="O42" s="110"/>
      <c r="P42" s="110"/>
      <c r="Q42" s="110"/>
      <c r="R42" s="110"/>
    </row>
    <row r="43" spans="1:18" x14ac:dyDescent="0.3">
      <c r="A43" s="110"/>
      <c r="B43" s="110"/>
      <c r="C43" s="110"/>
      <c r="D43" s="110"/>
      <c r="E43" s="110"/>
      <c r="F43" s="110"/>
      <c r="G43" s="110"/>
      <c r="H43" s="110"/>
      <c r="I43" s="110"/>
      <c r="J43" s="110"/>
      <c r="K43" s="110"/>
      <c r="L43" s="110"/>
      <c r="M43" s="110"/>
      <c r="N43" s="110"/>
      <c r="O43" s="110"/>
      <c r="P43" s="110"/>
      <c r="Q43" s="110"/>
      <c r="R43" s="110"/>
    </row>
  </sheetData>
  <mergeCells count="1">
    <mergeCell ref="A1:S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9405-8D9E-4B88-B847-A559C839F7EE}">
  <sheetPr>
    <tabColor theme="0"/>
  </sheetPr>
  <dimension ref="A1:B111"/>
  <sheetViews>
    <sheetView topLeftCell="A82" workbookViewId="0">
      <selection activeCell="B90" sqref="B90"/>
    </sheetView>
  </sheetViews>
  <sheetFormatPr defaultColWidth="7.81640625" defaultRowHeight="11.4" x14ac:dyDescent="0.25"/>
  <cols>
    <col min="1" max="1" width="77.90625" style="178" customWidth="1"/>
    <col min="2" max="2" width="46.36328125" style="178" customWidth="1"/>
    <col min="3" max="16384" width="7.81640625" style="178"/>
  </cols>
  <sheetData>
    <row r="1" spans="1:2" ht="58.5" customHeight="1" x14ac:dyDescent="0.25">
      <c r="A1" s="173" t="s">
        <v>1776</v>
      </c>
      <c r="B1" s="173" t="s">
        <v>1777</v>
      </c>
    </row>
    <row r="2" spans="1:2" ht="58.5" customHeight="1" x14ac:dyDescent="0.25">
      <c r="A2" s="178" t="s">
        <v>1778</v>
      </c>
      <c r="B2" s="178" t="s">
        <v>1779</v>
      </c>
    </row>
    <row r="3" spans="1:2" ht="58.5" customHeight="1" x14ac:dyDescent="0.25">
      <c r="A3" s="178" t="s">
        <v>1780</v>
      </c>
      <c r="B3" s="178" t="s">
        <v>1781</v>
      </c>
    </row>
    <row r="4" spans="1:2" ht="58.5" customHeight="1" x14ac:dyDescent="0.25">
      <c r="A4" s="178" t="s">
        <v>1782</v>
      </c>
      <c r="B4" s="178" t="s">
        <v>1783</v>
      </c>
    </row>
    <row r="5" spans="1:2" ht="58.5" customHeight="1" x14ac:dyDescent="0.25">
      <c r="A5" s="178" t="s">
        <v>1784</v>
      </c>
      <c r="B5" s="178" t="s">
        <v>1785</v>
      </c>
    </row>
    <row r="6" spans="1:2" ht="58.5" customHeight="1" x14ac:dyDescent="0.25">
      <c r="A6" s="178" t="s">
        <v>1786</v>
      </c>
      <c r="B6" s="178" t="s">
        <v>1787</v>
      </c>
    </row>
    <row r="7" spans="1:2" ht="58.5" customHeight="1" x14ac:dyDescent="0.25">
      <c r="A7" s="178" t="s">
        <v>1788</v>
      </c>
      <c r="B7" s="178" t="s">
        <v>1787</v>
      </c>
    </row>
    <row r="8" spans="1:2" ht="58.5" customHeight="1" x14ac:dyDescent="0.25">
      <c r="A8" s="178" t="s">
        <v>1789</v>
      </c>
      <c r="B8" s="178" t="s">
        <v>1785</v>
      </c>
    </row>
    <row r="9" spans="1:2" ht="58.5" customHeight="1" x14ac:dyDescent="0.25">
      <c r="A9" s="178" t="s">
        <v>1790</v>
      </c>
      <c r="B9" s="178" t="s">
        <v>1785</v>
      </c>
    </row>
    <row r="10" spans="1:2" ht="58.5" customHeight="1" x14ac:dyDescent="0.25">
      <c r="A10" s="178" t="s">
        <v>1791</v>
      </c>
      <c r="B10" s="178" t="s">
        <v>1785</v>
      </c>
    </row>
    <row r="11" spans="1:2" ht="58.5" customHeight="1" x14ac:dyDescent="0.25">
      <c r="A11" s="178" t="s">
        <v>1792</v>
      </c>
      <c r="B11" s="178" t="s">
        <v>1793</v>
      </c>
    </row>
    <row r="12" spans="1:2" ht="58.5" customHeight="1" x14ac:dyDescent="0.25">
      <c r="A12" s="178" t="s">
        <v>1794</v>
      </c>
      <c r="B12" s="178" t="s">
        <v>1795</v>
      </c>
    </row>
    <row r="13" spans="1:2" ht="58.5" customHeight="1" x14ac:dyDescent="0.25">
      <c r="A13" s="179" t="s">
        <v>1796</v>
      </c>
      <c r="B13" s="178" t="s">
        <v>1785</v>
      </c>
    </row>
    <row r="14" spans="1:2" ht="58.5" customHeight="1" x14ac:dyDescent="0.25">
      <c r="A14" s="178" t="s">
        <v>1797</v>
      </c>
      <c r="B14" s="178" t="s">
        <v>1798</v>
      </c>
    </row>
    <row r="15" spans="1:2" ht="58.5" customHeight="1" x14ac:dyDescent="0.25">
      <c r="A15" s="178" t="s">
        <v>1799</v>
      </c>
      <c r="B15" s="178" t="s">
        <v>1800</v>
      </c>
    </row>
    <row r="16" spans="1:2" ht="58.5" customHeight="1" x14ac:dyDescent="0.25">
      <c r="A16" s="178" t="s">
        <v>1801</v>
      </c>
      <c r="B16" s="178" t="s">
        <v>1802</v>
      </c>
    </row>
    <row r="17" spans="1:2" ht="58.5" customHeight="1" x14ac:dyDescent="0.25">
      <c r="A17" s="178" t="s">
        <v>1992</v>
      </c>
      <c r="B17" s="178" t="s">
        <v>1993</v>
      </c>
    </row>
    <row r="18" spans="1:2" ht="58.5" customHeight="1" x14ac:dyDescent="0.25">
      <c r="A18" s="178" t="s">
        <v>1991</v>
      </c>
      <c r="B18" s="178" t="s">
        <v>1803</v>
      </c>
    </row>
    <row r="19" spans="1:2" ht="58.5" customHeight="1" x14ac:dyDescent="0.25">
      <c r="A19" s="178" t="s">
        <v>1804</v>
      </c>
      <c r="B19" s="178" t="s">
        <v>1805</v>
      </c>
    </row>
    <row r="20" spans="1:2" ht="58.5" customHeight="1" x14ac:dyDescent="0.25">
      <c r="A20" s="178" t="s">
        <v>1806</v>
      </c>
      <c r="B20" s="178" t="s">
        <v>1807</v>
      </c>
    </row>
    <row r="21" spans="1:2" ht="58.5" customHeight="1" x14ac:dyDescent="0.25">
      <c r="A21" s="178" t="s">
        <v>1808</v>
      </c>
      <c r="B21" s="178" t="s">
        <v>1809</v>
      </c>
    </row>
    <row r="22" spans="1:2" ht="58.5" customHeight="1" x14ac:dyDescent="0.25">
      <c r="A22" s="178" t="s">
        <v>1810</v>
      </c>
      <c r="B22" s="178" t="s">
        <v>1811</v>
      </c>
    </row>
    <row r="23" spans="1:2" ht="58.5" customHeight="1" x14ac:dyDescent="0.25">
      <c r="A23" s="178" t="s">
        <v>1812</v>
      </c>
      <c r="B23" s="178" t="s">
        <v>1785</v>
      </c>
    </row>
    <row r="24" spans="1:2" ht="58.5" customHeight="1" x14ac:dyDescent="0.25">
      <c r="A24" s="178" t="s">
        <v>1813</v>
      </c>
      <c r="B24" s="178" t="s">
        <v>1814</v>
      </c>
    </row>
    <row r="25" spans="1:2" ht="58.5" customHeight="1" x14ac:dyDescent="0.25">
      <c r="A25" s="178" t="s">
        <v>1815</v>
      </c>
      <c r="B25" s="178" t="s">
        <v>1816</v>
      </c>
    </row>
    <row r="26" spans="1:2" ht="58.5" customHeight="1" x14ac:dyDescent="0.25">
      <c r="A26" s="178" t="s">
        <v>1817</v>
      </c>
      <c r="B26" s="178" t="s">
        <v>1818</v>
      </c>
    </row>
    <row r="27" spans="1:2" ht="58.5" customHeight="1" x14ac:dyDescent="0.25">
      <c r="A27" s="178" t="s">
        <v>1819</v>
      </c>
      <c r="B27" s="178" t="s">
        <v>1785</v>
      </c>
    </row>
    <row r="28" spans="1:2" ht="58.5" customHeight="1" x14ac:dyDescent="0.25">
      <c r="A28" s="178" t="s">
        <v>1820</v>
      </c>
      <c r="B28" s="178" t="s">
        <v>1990</v>
      </c>
    </row>
    <row r="29" spans="1:2" ht="58.5" customHeight="1" x14ac:dyDescent="0.25">
      <c r="A29" s="178" t="s">
        <v>1821</v>
      </c>
      <c r="B29" s="178" t="s">
        <v>1785</v>
      </c>
    </row>
    <row r="30" spans="1:2" ht="58.5" customHeight="1" x14ac:dyDescent="0.25">
      <c r="A30" s="178" t="s">
        <v>1822</v>
      </c>
      <c r="B30" s="178" t="s">
        <v>1994</v>
      </c>
    </row>
    <row r="31" spans="1:2" ht="58.5" customHeight="1" x14ac:dyDescent="0.25">
      <c r="A31" s="178" t="s">
        <v>1823</v>
      </c>
      <c r="B31" s="178" t="s">
        <v>1995</v>
      </c>
    </row>
    <row r="32" spans="1:2" ht="58.5" customHeight="1" x14ac:dyDescent="0.25">
      <c r="A32" s="178" t="s">
        <v>1824</v>
      </c>
      <c r="B32" s="178" t="s">
        <v>1825</v>
      </c>
    </row>
    <row r="33" spans="1:2" ht="58.5" customHeight="1" x14ac:dyDescent="0.25">
      <c r="A33" s="178" t="s">
        <v>1826</v>
      </c>
      <c r="B33" s="178" t="s">
        <v>1785</v>
      </c>
    </row>
    <row r="34" spans="1:2" ht="58.5" customHeight="1" x14ac:dyDescent="0.25">
      <c r="A34" s="178" t="s">
        <v>1827</v>
      </c>
      <c r="B34" s="178" t="s">
        <v>1785</v>
      </c>
    </row>
    <row r="35" spans="1:2" ht="58.5" customHeight="1" x14ac:dyDescent="0.25">
      <c r="A35" s="178" t="s">
        <v>1828</v>
      </c>
      <c r="B35" s="178" t="s">
        <v>1785</v>
      </c>
    </row>
    <row r="36" spans="1:2" ht="58.5" customHeight="1" x14ac:dyDescent="0.25">
      <c r="A36" s="178" t="s">
        <v>1829</v>
      </c>
      <c r="B36" s="178" t="s">
        <v>1785</v>
      </c>
    </row>
    <row r="37" spans="1:2" ht="58.5" customHeight="1" x14ac:dyDescent="0.25">
      <c r="A37" s="178" t="s">
        <v>1830</v>
      </c>
      <c r="B37" s="178" t="s">
        <v>1785</v>
      </c>
    </row>
    <row r="38" spans="1:2" ht="58.5" customHeight="1" x14ac:dyDescent="0.25">
      <c r="A38" s="178" t="s">
        <v>1831</v>
      </c>
      <c r="B38" s="178" t="s">
        <v>1785</v>
      </c>
    </row>
    <row r="39" spans="1:2" ht="58.5" customHeight="1" x14ac:dyDescent="0.25">
      <c r="A39" s="178" t="s">
        <v>1832</v>
      </c>
      <c r="B39" s="178" t="s">
        <v>1785</v>
      </c>
    </row>
    <row r="40" spans="1:2" ht="58.5" customHeight="1" x14ac:dyDescent="0.25">
      <c r="A40" s="178" t="s">
        <v>1833</v>
      </c>
      <c r="B40" s="178" t="s">
        <v>1785</v>
      </c>
    </row>
    <row r="41" spans="1:2" ht="58.5" customHeight="1" x14ac:dyDescent="0.25">
      <c r="A41" s="178" t="s">
        <v>1834</v>
      </c>
      <c r="B41" s="178" t="s">
        <v>1835</v>
      </c>
    </row>
    <row r="42" spans="1:2" ht="58.5" customHeight="1" x14ac:dyDescent="0.25">
      <c r="A42" s="178" t="s">
        <v>1836</v>
      </c>
      <c r="B42" s="178" t="s">
        <v>1996</v>
      </c>
    </row>
    <row r="43" spans="1:2" ht="58.5" customHeight="1" x14ac:dyDescent="0.25">
      <c r="A43" s="178" t="s">
        <v>1837</v>
      </c>
      <c r="B43" s="178" t="s">
        <v>1838</v>
      </c>
    </row>
    <row r="44" spans="1:2" ht="58.5" customHeight="1" x14ac:dyDescent="0.25">
      <c r="A44" s="180" t="s">
        <v>1839</v>
      </c>
      <c r="B44" s="178" t="s">
        <v>1840</v>
      </c>
    </row>
    <row r="45" spans="1:2" ht="58.5" customHeight="1" x14ac:dyDescent="0.25">
      <c r="A45" s="178" t="s">
        <v>1841</v>
      </c>
      <c r="B45" s="178" t="s">
        <v>1842</v>
      </c>
    </row>
    <row r="46" spans="1:2" ht="58.5" customHeight="1" x14ac:dyDescent="0.25">
      <c r="A46" s="178" t="s">
        <v>1843</v>
      </c>
      <c r="B46" s="178" t="s">
        <v>1997</v>
      </c>
    </row>
    <row r="47" spans="1:2" ht="58.5" customHeight="1" x14ac:dyDescent="0.25">
      <c r="A47" s="178" t="s">
        <v>1844</v>
      </c>
      <c r="B47" s="178" t="s">
        <v>1785</v>
      </c>
    </row>
    <row r="48" spans="1:2" ht="58.5" customHeight="1" x14ac:dyDescent="0.25">
      <c r="A48" s="178" t="s">
        <v>1845</v>
      </c>
      <c r="B48" s="178" t="s">
        <v>1795</v>
      </c>
    </row>
    <row r="49" spans="1:2" ht="58.5" customHeight="1" x14ac:dyDescent="0.25">
      <c r="A49" s="178" t="s">
        <v>1846</v>
      </c>
      <c r="B49" s="178" t="s">
        <v>1847</v>
      </c>
    </row>
    <row r="50" spans="1:2" ht="58.5" customHeight="1" x14ac:dyDescent="0.25">
      <c r="A50" s="178" t="s">
        <v>1848</v>
      </c>
      <c r="B50" s="178" t="s">
        <v>1785</v>
      </c>
    </row>
    <row r="51" spans="1:2" ht="58.5" customHeight="1" x14ac:dyDescent="0.25">
      <c r="A51" s="178" t="s">
        <v>1849</v>
      </c>
      <c r="B51" s="178" t="s">
        <v>1850</v>
      </c>
    </row>
    <row r="52" spans="1:2" ht="58.5" customHeight="1" x14ac:dyDescent="0.25">
      <c r="A52" s="178" t="s">
        <v>1851</v>
      </c>
      <c r="B52" s="178" t="s">
        <v>1785</v>
      </c>
    </row>
    <row r="53" spans="1:2" ht="58.5" customHeight="1" x14ac:dyDescent="0.25">
      <c r="A53" s="178" t="s">
        <v>1852</v>
      </c>
      <c r="B53" s="178" t="s">
        <v>1853</v>
      </c>
    </row>
    <row r="54" spans="1:2" ht="58.5" customHeight="1" x14ac:dyDescent="0.25">
      <c r="A54" s="178" t="s">
        <v>1854</v>
      </c>
      <c r="B54" s="178" t="s">
        <v>1855</v>
      </c>
    </row>
    <row r="55" spans="1:2" ht="189" customHeight="1" x14ac:dyDescent="0.25">
      <c r="A55" s="178" t="s">
        <v>1856</v>
      </c>
      <c r="B55" s="178" t="s">
        <v>1857</v>
      </c>
    </row>
    <row r="56" spans="1:2" ht="58.5" customHeight="1" x14ac:dyDescent="0.25">
      <c r="A56" s="178" t="s">
        <v>1858</v>
      </c>
      <c r="B56" s="178" t="s">
        <v>1998</v>
      </c>
    </row>
    <row r="57" spans="1:2" ht="34.200000000000003" x14ac:dyDescent="0.25">
      <c r="A57" s="178" t="s">
        <v>1859</v>
      </c>
      <c r="B57" s="178" t="s">
        <v>1860</v>
      </c>
    </row>
    <row r="58" spans="1:2" ht="79.8" x14ac:dyDescent="0.25">
      <c r="A58" s="178" t="s">
        <v>1861</v>
      </c>
      <c r="B58" s="178" t="s">
        <v>1999</v>
      </c>
    </row>
    <row r="59" spans="1:2" ht="34.200000000000003" x14ac:dyDescent="0.25">
      <c r="A59" s="178" t="s">
        <v>1862</v>
      </c>
      <c r="B59" s="178" t="s">
        <v>1863</v>
      </c>
    </row>
    <row r="60" spans="1:2" ht="68.400000000000006" x14ac:dyDescent="0.25">
      <c r="A60" s="178" t="s">
        <v>1864</v>
      </c>
      <c r="B60" s="178" t="s">
        <v>2042</v>
      </c>
    </row>
    <row r="61" spans="1:2" ht="34.200000000000003" x14ac:dyDescent="0.25">
      <c r="A61" s="178" t="s">
        <v>1865</v>
      </c>
      <c r="B61" s="178" t="s">
        <v>2000</v>
      </c>
    </row>
    <row r="62" spans="1:2" ht="57" x14ac:dyDescent="0.25">
      <c r="A62" s="178" t="s">
        <v>1866</v>
      </c>
      <c r="B62" s="178" t="s">
        <v>1867</v>
      </c>
    </row>
    <row r="63" spans="1:2" ht="57" x14ac:dyDescent="0.25">
      <c r="A63" s="178" t="s">
        <v>1868</v>
      </c>
      <c r="B63" s="178" t="s">
        <v>2001</v>
      </c>
    </row>
    <row r="64" spans="1:2" ht="68.400000000000006" x14ac:dyDescent="0.25">
      <c r="A64" s="178" t="s">
        <v>1869</v>
      </c>
      <c r="B64" s="178" t="s">
        <v>1870</v>
      </c>
    </row>
    <row r="65" spans="1:2" ht="22.8" x14ac:dyDescent="0.25">
      <c r="A65" s="178" t="s">
        <v>1871</v>
      </c>
      <c r="B65" s="178" t="s">
        <v>1785</v>
      </c>
    </row>
    <row r="66" spans="1:2" ht="22.8" x14ac:dyDescent="0.25">
      <c r="A66" s="178" t="s">
        <v>1872</v>
      </c>
      <c r="B66" s="178" t="s">
        <v>1785</v>
      </c>
    </row>
    <row r="67" spans="1:2" ht="34.200000000000003" x14ac:dyDescent="0.25">
      <c r="A67" s="178" t="s">
        <v>1873</v>
      </c>
      <c r="B67" s="178" t="s">
        <v>1874</v>
      </c>
    </row>
    <row r="68" spans="1:2" ht="34.200000000000003" x14ac:dyDescent="0.25">
      <c r="A68" s="178" t="s">
        <v>1875</v>
      </c>
      <c r="B68" s="178" t="s">
        <v>1876</v>
      </c>
    </row>
    <row r="69" spans="1:2" ht="91.2" x14ac:dyDescent="0.25">
      <c r="A69" s="178" t="s">
        <v>1877</v>
      </c>
      <c r="B69" s="178" t="s">
        <v>1878</v>
      </c>
    </row>
    <row r="70" spans="1:2" ht="91.2" x14ac:dyDescent="0.25">
      <c r="A70" s="178" t="s">
        <v>1879</v>
      </c>
      <c r="B70" s="178" t="s">
        <v>1955</v>
      </c>
    </row>
    <row r="71" spans="1:2" ht="91.2" x14ac:dyDescent="0.25">
      <c r="A71" s="178" t="s">
        <v>1879</v>
      </c>
      <c r="B71" s="178" t="s">
        <v>1956</v>
      </c>
    </row>
    <row r="72" spans="1:2" ht="68.400000000000006" x14ac:dyDescent="0.25">
      <c r="A72" s="178" t="s">
        <v>1880</v>
      </c>
      <c r="B72" s="178" t="s">
        <v>2002</v>
      </c>
    </row>
    <row r="73" spans="1:2" ht="45.6" x14ac:dyDescent="0.25">
      <c r="A73" s="178" t="s">
        <v>1881</v>
      </c>
      <c r="B73" s="178" t="s">
        <v>1882</v>
      </c>
    </row>
    <row r="74" spans="1:2" ht="45.6" x14ac:dyDescent="0.25">
      <c r="A74" s="178" t="s">
        <v>1883</v>
      </c>
      <c r="B74" s="178" t="s">
        <v>2003</v>
      </c>
    </row>
    <row r="75" spans="1:2" ht="79.8" x14ac:dyDescent="0.25">
      <c r="A75" s="178" t="s">
        <v>1884</v>
      </c>
      <c r="B75" s="178" t="s">
        <v>2004</v>
      </c>
    </row>
    <row r="76" spans="1:2" ht="22.8" x14ac:dyDescent="0.25">
      <c r="A76" s="178" t="s">
        <v>1885</v>
      </c>
      <c r="B76" s="178" t="s">
        <v>1785</v>
      </c>
    </row>
    <row r="77" spans="1:2" ht="91.2" x14ac:dyDescent="0.25">
      <c r="A77" s="178" t="s">
        <v>1886</v>
      </c>
      <c r="B77" s="178" t="s">
        <v>2040</v>
      </c>
    </row>
    <row r="78" spans="1:2" x14ac:dyDescent="0.25">
      <c r="A78" s="178" t="s">
        <v>1887</v>
      </c>
      <c r="B78" s="178" t="s">
        <v>1785</v>
      </c>
    </row>
    <row r="79" spans="1:2" ht="57" x14ac:dyDescent="0.25">
      <c r="A79" s="178" t="s">
        <v>1888</v>
      </c>
      <c r="B79" s="178" t="s">
        <v>1889</v>
      </c>
    </row>
    <row r="80" spans="1:2" ht="45.6" x14ac:dyDescent="0.25">
      <c r="A80" s="178" t="s">
        <v>1890</v>
      </c>
      <c r="B80" s="178" t="s">
        <v>1891</v>
      </c>
    </row>
    <row r="81" spans="1:2" ht="57" x14ac:dyDescent="0.25">
      <c r="A81" s="178" t="s">
        <v>1892</v>
      </c>
      <c r="B81" s="178" t="s">
        <v>2005</v>
      </c>
    </row>
    <row r="82" spans="1:2" ht="34.200000000000003" x14ac:dyDescent="0.25">
      <c r="A82" s="178" t="s">
        <v>1893</v>
      </c>
      <c r="B82" s="178" t="s">
        <v>1894</v>
      </c>
    </row>
    <row r="83" spans="1:2" ht="22.8" x14ac:dyDescent="0.25">
      <c r="A83" s="178" t="s">
        <v>1895</v>
      </c>
      <c r="B83" s="178" t="s">
        <v>1785</v>
      </c>
    </row>
    <row r="84" spans="1:2" ht="45.6" x14ac:dyDescent="0.25">
      <c r="A84" s="178" t="s">
        <v>1896</v>
      </c>
      <c r="B84" s="178" t="s">
        <v>1897</v>
      </c>
    </row>
    <row r="85" spans="1:2" ht="45.6" x14ac:dyDescent="0.25">
      <c r="A85" s="178" t="s">
        <v>1896</v>
      </c>
      <c r="B85" s="178" t="s">
        <v>1897</v>
      </c>
    </row>
    <row r="86" spans="1:2" ht="22.8" x14ac:dyDescent="0.25">
      <c r="A86" s="178" t="s">
        <v>1898</v>
      </c>
      <c r="B86" s="178" t="s">
        <v>1785</v>
      </c>
    </row>
    <row r="87" spans="1:2" ht="22.8" x14ac:dyDescent="0.25">
      <c r="A87" s="178" t="s">
        <v>1899</v>
      </c>
      <c r="B87" s="178" t="s">
        <v>1785</v>
      </c>
    </row>
    <row r="88" spans="1:2" ht="34.200000000000003" x14ac:dyDescent="0.25">
      <c r="A88" s="178" t="s">
        <v>1900</v>
      </c>
      <c r="B88" s="178" t="s">
        <v>1901</v>
      </c>
    </row>
    <row r="89" spans="1:2" ht="22.8" x14ac:dyDescent="0.25">
      <c r="A89" s="178" t="s">
        <v>1902</v>
      </c>
      <c r="B89" s="178" t="s">
        <v>1785</v>
      </c>
    </row>
    <row r="90" spans="1:2" ht="102.6" x14ac:dyDescent="0.25">
      <c r="A90" s="178" t="s">
        <v>1903</v>
      </c>
      <c r="B90" s="178" t="s">
        <v>2043</v>
      </c>
    </row>
    <row r="91" spans="1:2" ht="68.400000000000006" x14ac:dyDescent="0.25">
      <c r="A91" s="178" t="s">
        <v>1904</v>
      </c>
      <c r="B91" s="178" t="s">
        <v>1905</v>
      </c>
    </row>
    <row r="92" spans="1:2" ht="57" x14ac:dyDescent="0.25">
      <c r="A92" s="180" t="s">
        <v>1906</v>
      </c>
      <c r="B92" s="178" t="s">
        <v>2006</v>
      </c>
    </row>
    <row r="93" spans="1:2" ht="57" x14ac:dyDescent="0.25">
      <c r="A93" s="178" t="s">
        <v>1906</v>
      </c>
      <c r="B93" s="178" t="s">
        <v>2006</v>
      </c>
    </row>
    <row r="94" spans="1:2" ht="22.8" x14ac:dyDescent="0.25">
      <c r="A94" s="178" t="s">
        <v>1907</v>
      </c>
      <c r="B94" s="178" t="s">
        <v>1795</v>
      </c>
    </row>
    <row r="95" spans="1:2" ht="45.6" x14ac:dyDescent="0.25">
      <c r="A95" s="178" t="s">
        <v>1908</v>
      </c>
      <c r="B95" s="178" t="s">
        <v>1909</v>
      </c>
    </row>
    <row r="96" spans="1:2" ht="22.8" x14ac:dyDescent="0.25">
      <c r="A96" s="178" t="s">
        <v>1910</v>
      </c>
      <c r="B96" s="178" t="s">
        <v>1785</v>
      </c>
    </row>
    <row r="97" spans="1:2" ht="22.8" x14ac:dyDescent="0.25">
      <c r="A97" s="178" t="s">
        <v>1911</v>
      </c>
      <c r="B97" s="178" t="s">
        <v>1785</v>
      </c>
    </row>
    <row r="98" spans="1:2" ht="22.8" x14ac:dyDescent="0.25">
      <c r="A98" s="178" t="s">
        <v>1912</v>
      </c>
      <c r="B98" s="178" t="s">
        <v>1795</v>
      </c>
    </row>
    <row r="99" spans="1:2" ht="22.8" x14ac:dyDescent="0.25">
      <c r="A99" s="178" t="s">
        <v>1913</v>
      </c>
      <c r="B99" s="178" t="s">
        <v>1785</v>
      </c>
    </row>
    <row r="100" spans="1:2" ht="22.8" x14ac:dyDescent="0.25">
      <c r="A100" s="178" t="s">
        <v>1914</v>
      </c>
      <c r="B100" s="178" t="s">
        <v>1785</v>
      </c>
    </row>
    <row r="101" spans="1:2" ht="45.6" x14ac:dyDescent="0.25">
      <c r="A101" s="178" t="s">
        <v>1915</v>
      </c>
      <c r="B101" s="178" t="s">
        <v>1795</v>
      </c>
    </row>
    <row r="102" spans="1:2" ht="22.8" x14ac:dyDescent="0.25">
      <c r="A102" s="178" t="s">
        <v>1916</v>
      </c>
      <c r="B102" s="178" t="s">
        <v>1785</v>
      </c>
    </row>
    <row r="103" spans="1:2" ht="22.8" x14ac:dyDescent="0.25">
      <c r="A103" s="178" t="s">
        <v>1917</v>
      </c>
      <c r="B103" s="178" t="s">
        <v>1785</v>
      </c>
    </row>
    <row r="104" spans="1:2" ht="22.8" x14ac:dyDescent="0.25">
      <c r="A104" s="178" t="s">
        <v>1918</v>
      </c>
      <c r="B104" s="178" t="s">
        <v>1785</v>
      </c>
    </row>
    <row r="105" spans="1:2" ht="22.8" x14ac:dyDescent="0.25">
      <c r="A105" s="178" t="s">
        <v>1919</v>
      </c>
      <c r="B105" s="178" t="s">
        <v>1785</v>
      </c>
    </row>
    <row r="106" spans="1:2" ht="57" x14ac:dyDescent="0.25">
      <c r="A106" s="178" t="s">
        <v>1920</v>
      </c>
      <c r="B106" s="178" t="s">
        <v>1921</v>
      </c>
    </row>
    <row r="107" spans="1:2" ht="148.19999999999999" x14ac:dyDescent="0.25">
      <c r="A107" s="178" t="s">
        <v>1920</v>
      </c>
      <c r="B107" s="178" t="s">
        <v>1922</v>
      </c>
    </row>
    <row r="108" spans="1:2" ht="114" x14ac:dyDescent="0.25">
      <c r="A108" s="178" t="s">
        <v>1923</v>
      </c>
      <c r="B108" s="178" t="s">
        <v>2041</v>
      </c>
    </row>
    <row r="109" spans="1:2" ht="45.6" x14ac:dyDescent="0.25">
      <c r="A109" s="178" t="s">
        <v>1924</v>
      </c>
      <c r="B109" s="178" t="s">
        <v>2007</v>
      </c>
    </row>
    <row r="110" spans="1:2" ht="57" x14ac:dyDescent="0.25">
      <c r="A110" s="180" t="s">
        <v>1925</v>
      </c>
      <c r="B110" s="178" t="s">
        <v>2008</v>
      </c>
    </row>
    <row r="111" spans="1:2" ht="57" x14ac:dyDescent="0.25">
      <c r="A111" s="178" t="s">
        <v>1926</v>
      </c>
      <c r="B111" s="178" t="s">
        <v>1927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AA1015"/>
  <sheetViews>
    <sheetView topLeftCell="L10" zoomScaleNormal="100" workbookViewId="0">
      <selection activeCell="Y24" sqref="Y24"/>
    </sheetView>
  </sheetViews>
  <sheetFormatPr defaultColWidth="8.90625" defaultRowHeight="15.9" customHeight="1" x14ac:dyDescent="0.25"/>
  <cols>
    <col min="1" max="1" width="10.6328125" style="3" customWidth="1"/>
    <col min="2" max="2" width="11.1796875" style="3" customWidth="1"/>
    <col min="3" max="3" width="16.1796875" style="3" customWidth="1"/>
    <col min="4" max="4" width="18.90625" style="3" customWidth="1"/>
    <col min="5" max="5" width="19.08984375" style="3" customWidth="1"/>
    <col min="6" max="6" width="14.36328125" style="3" customWidth="1"/>
    <col min="7" max="7" width="5.90625" style="3" customWidth="1"/>
    <col min="8" max="8" width="13.36328125" style="3" customWidth="1"/>
    <col min="9" max="10" width="9.54296875" style="3" customWidth="1"/>
    <col min="11" max="11" width="21.90625" style="3" customWidth="1"/>
    <col min="12" max="12" width="5.6328125" style="3" customWidth="1"/>
    <col min="13" max="13" width="7.453125" style="3" customWidth="1"/>
    <col min="14" max="14" width="9.6328125" style="3" customWidth="1"/>
    <col min="15" max="15" width="6.54296875" style="3" customWidth="1"/>
    <col min="16" max="17" width="10.453125" style="3" customWidth="1"/>
    <col min="18" max="18" width="5.90625" style="3" customWidth="1"/>
    <col min="19" max="19" width="4.1796875" style="3" customWidth="1"/>
    <col min="20" max="20" width="9.36328125" style="7" customWidth="1"/>
    <col min="21" max="21" width="9.6328125" style="3" customWidth="1"/>
    <col min="22" max="22" width="10.6328125" style="3" customWidth="1"/>
    <col min="23" max="23" width="9.6328125" style="66" customWidth="1"/>
    <col min="24" max="24" width="17" style="5" customWidth="1"/>
    <col min="25" max="25" width="17.36328125" style="166" customWidth="1"/>
    <col min="26" max="26" width="22.453125" style="1" customWidth="1"/>
    <col min="27" max="27" width="255.6328125" style="6" bestFit="1" customWidth="1"/>
    <col min="28" max="28" width="14.1796875" style="3"/>
    <col min="29" max="16384" width="8.90625" style="3"/>
  </cols>
  <sheetData>
    <row r="1" spans="1:27" s="1" customFormat="1" ht="15.9" customHeight="1" x14ac:dyDescent="0.25">
      <c r="A1" s="1" t="s">
        <v>36</v>
      </c>
      <c r="B1" s="2" t="s">
        <v>37</v>
      </c>
      <c r="C1" s="2" t="s">
        <v>38</v>
      </c>
      <c r="D1" s="2" t="s">
        <v>39</v>
      </c>
      <c r="E1" s="1" t="s">
        <v>40</v>
      </c>
      <c r="F1" s="68" t="s">
        <v>41</v>
      </c>
      <c r="G1" s="68" t="s">
        <v>42</v>
      </c>
      <c r="H1" s="68" t="s">
        <v>43</v>
      </c>
      <c r="I1" s="3" t="s">
        <v>44</v>
      </c>
      <c r="J1" s="3" t="s">
        <v>45</v>
      </c>
      <c r="K1" s="2" t="s">
        <v>46</v>
      </c>
      <c r="L1" s="2" t="s">
        <v>47</v>
      </c>
      <c r="M1" s="2" t="s">
        <v>48</v>
      </c>
      <c r="N1" s="2" t="s">
        <v>49</v>
      </c>
      <c r="O1" s="37" t="s">
        <v>50</v>
      </c>
      <c r="P1" s="2" t="s">
        <v>51</v>
      </c>
      <c r="Q1" s="2" t="s">
        <v>52</v>
      </c>
      <c r="R1" s="1" t="s">
        <v>53</v>
      </c>
      <c r="S1" s="3" t="s">
        <v>54</v>
      </c>
      <c r="T1" s="1" t="s">
        <v>55</v>
      </c>
      <c r="U1" s="2" t="s">
        <v>56</v>
      </c>
      <c r="V1" s="2" t="s">
        <v>57</v>
      </c>
      <c r="W1" s="70" t="s">
        <v>58</v>
      </c>
      <c r="X1" s="13" t="s">
        <v>59</v>
      </c>
      <c r="Y1" s="13" t="s">
        <v>60</v>
      </c>
      <c r="Z1" s="14" t="s">
        <v>61</v>
      </c>
      <c r="AA1" s="55"/>
    </row>
    <row r="2" spans="1:27" s="39" customFormat="1" ht="15.9" customHeight="1" x14ac:dyDescent="0.25">
      <c r="A2" s="10" t="s">
        <v>62</v>
      </c>
      <c r="B2" s="10" t="s">
        <v>63</v>
      </c>
      <c r="C2" s="10" t="s">
        <v>64</v>
      </c>
      <c r="D2" s="27" t="s">
        <v>65</v>
      </c>
      <c r="E2" s="10" t="s">
        <v>66</v>
      </c>
      <c r="F2" s="15">
        <v>0.13</v>
      </c>
      <c r="G2" s="15" t="s">
        <v>67</v>
      </c>
      <c r="H2" s="10">
        <f>Table1[[#This Row],[Concentration effective (avant conversion)]]*1000</f>
        <v>130</v>
      </c>
      <c r="I2" s="15" t="s">
        <v>68</v>
      </c>
      <c r="J2" s="131" t="s">
        <v>34</v>
      </c>
      <c r="K2" s="15" t="s">
        <v>69</v>
      </c>
      <c r="L2" s="15" t="s">
        <v>70</v>
      </c>
      <c r="M2" s="15" t="s">
        <v>71</v>
      </c>
      <c r="N2" s="15" t="s">
        <v>72</v>
      </c>
      <c r="O2" s="27">
        <v>14</v>
      </c>
      <c r="P2" s="15">
        <v>125</v>
      </c>
      <c r="Q2" s="27" t="s">
        <v>73</v>
      </c>
      <c r="R2" s="27" t="s">
        <v>28</v>
      </c>
      <c r="S2" s="131" t="s">
        <v>34</v>
      </c>
      <c r="T2" s="10" t="s">
        <v>74</v>
      </c>
      <c r="U2" s="15" t="s">
        <v>75</v>
      </c>
      <c r="V2" s="10" t="s">
        <v>76</v>
      </c>
      <c r="W2" s="21" t="s">
        <v>77</v>
      </c>
      <c r="X2" s="35" t="s">
        <v>78</v>
      </c>
      <c r="Y2" s="21" t="s">
        <v>1928</v>
      </c>
      <c r="Z2" s="25" t="s">
        <v>79</v>
      </c>
      <c r="AA2" s="38"/>
    </row>
    <row r="3" spans="1:27" s="16" customFormat="1" ht="15.9" customHeight="1" x14ac:dyDescent="0.25">
      <c r="A3" s="10" t="s">
        <v>80</v>
      </c>
      <c r="B3" s="10" t="s">
        <v>81</v>
      </c>
      <c r="C3" s="10" t="s">
        <v>82</v>
      </c>
      <c r="D3" s="10" t="s">
        <v>83</v>
      </c>
      <c r="E3" s="10" t="s">
        <v>84</v>
      </c>
      <c r="F3" s="132" t="s">
        <v>34</v>
      </c>
      <c r="G3" s="132" t="s">
        <v>34</v>
      </c>
      <c r="H3" s="10" t="s">
        <v>85</v>
      </c>
      <c r="I3" s="15" t="s">
        <v>86</v>
      </c>
      <c r="J3" s="131" t="s">
        <v>34</v>
      </c>
      <c r="K3" s="15" t="s">
        <v>69</v>
      </c>
      <c r="L3" s="15" t="s">
        <v>70</v>
      </c>
      <c r="M3" s="15" t="s">
        <v>87</v>
      </c>
      <c r="N3" s="15" t="s">
        <v>72</v>
      </c>
      <c r="O3" s="27">
        <v>20</v>
      </c>
      <c r="P3" s="15" t="s">
        <v>28</v>
      </c>
      <c r="Q3" s="27" t="s">
        <v>88</v>
      </c>
      <c r="R3" s="27" t="s">
        <v>28</v>
      </c>
      <c r="S3" s="12" t="s">
        <v>89</v>
      </c>
      <c r="T3" s="10" t="s">
        <v>74</v>
      </c>
      <c r="U3" s="15" t="s">
        <v>75</v>
      </c>
      <c r="V3" s="15" t="s">
        <v>90</v>
      </c>
      <c r="W3" s="21" t="s">
        <v>91</v>
      </c>
      <c r="X3" s="35" t="s">
        <v>92</v>
      </c>
      <c r="Y3" s="21" t="s">
        <v>93</v>
      </c>
      <c r="Z3" s="25" t="s">
        <v>94</v>
      </c>
      <c r="AA3" s="40"/>
    </row>
    <row r="4" spans="1:27" s="4" customFormat="1" ht="15" customHeight="1" x14ac:dyDescent="0.25">
      <c r="A4" s="10" t="s">
        <v>95</v>
      </c>
      <c r="B4" s="10" t="s">
        <v>63</v>
      </c>
      <c r="C4" s="10" t="s">
        <v>96</v>
      </c>
      <c r="D4" s="10" t="s">
        <v>97</v>
      </c>
      <c r="E4" s="10" t="s">
        <v>66</v>
      </c>
      <c r="F4" s="15">
        <v>3.49</v>
      </c>
      <c r="G4" s="15" t="s">
        <v>67</v>
      </c>
      <c r="H4" s="10">
        <f>Table1[[#This Row],[Concentration effective (avant conversion)]]*1000</f>
        <v>3490</v>
      </c>
      <c r="I4" s="15" t="s">
        <v>98</v>
      </c>
      <c r="J4" s="131" t="s">
        <v>34</v>
      </c>
      <c r="K4" s="10" t="s">
        <v>99</v>
      </c>
      <c r="L4" s="15" t="s">
        <v>70</v>
      </c>
      <c r="M4" s="15" t="s">
        <v>87</v>
      </c>
      <c r="N4" s="15" t="s">
        <v>72</v>
      </c>
      <c r="O4" s="27" t="s">
        <v>100</v>
      </c>
      <c r="P4" s="15">
        <v>75</v>
      </c>
      <c r="Q4" s="59" t="s">
        <v>101</v>
      </c>
      <c r="R4" s="27" t="s">
        <v>28</v>
      </c>
      <c r="S4" s="131" t="s">
        <v>34</v>
      </c>
      <c r="T4" s="10" t="s">
        <v>74</v>
      </c>
      <c r="U4" s="15" t="s">
        <v>75</v>
      </c>
      <c r="V4" s="10" t="s">
        <v>76</v>
      </c>
      <c r="W4" s="21" t="s">
        <v>1929</v>
      </c>
      <c r="X4" s="35" t="s">
        <v>102</v>
      </c>
      <c r="Y4" s="21" t="s">
        <v>103</v>
      </c>
      <c r="Z4" s="25" t="s">
        <v>2009</v>
      </c>
      <c r="AA4" s="34"/>
    </row>
    <row r="5" spans="1:27" s="16" customFormat="1" ht="15.9" customHeight="1" x14ac:dyDescent="0.25">
      <c r="A5" s="10" t="s">
        <v>95</v>
      </c>
      <c r="B5" s="10" t="s">
        <v>81</v>
      </c>
      <c r="C5" s="10" t="s">
        <v>104</v>
      </c>
      <c r="D5" s="10" t="s">
        <v>105</v>
      </c>
      <c r="E5" s="10" t="s">
        <v>66</v>
      </c>
      <c r="F5" s="15">
        <v>11.2</v>
      </c>
      <c r="G5" s="15" t="s">
        <v>67</v>
      </c>
      <c r="H5" s="10">
        <f>Table1[[#This Row],[Concentration effective (avant conversion)]]*1000</f>
        <v>11200</v>
      </c>
      <c r="I5" s="15" t="s">
        <v>98</v>
      </c>
      <c r="J5" s="131" t="s">
        <v>34</v>
      </c>
      <c r="K5" s="10" t="s">
        <v>106</v>
      </c>
      <c r="L5" s="15" t="s">
        <v>70</v>
      </c>
      <c r="M5" s="15" t="s">
        <v>87</v>
      </c>
      <c r="N5" s="15" t="s">
        <v>72</v>
      </c>
      <c r="O5" s="27" t="s">
        <v>107</v>
      </c>
      <c r="P5" s="15">
        <v>75</v>
      </c>
      <c r="Q5" s="59" t="s">
        <v>101</v>
      </c>
      <c r="R5" s="27" t="s">
        <v>28</v>
      </c>
      <c r="S5" s="131" t="s">
        <v>34</v>
      </c>
      <c r="T5" s="10" t="s">
        <v>74</v>
      </c>
      <c r="U5" s="15" t="s">
        <v>75</v>
      </c>
      <c r="V5" s="10" t="s">
        <v>76</v>
      </c>
      <c r="W5" s="21" t="s">
        <v>1929</v>
      </c>
      <c r="X5" s="35" t="s">
        <v>102</v>
      </c>
      <c r="Y5" s="21" t="s">
        <v>103</v>
      </c>
      <c r="Z5" s="25" t="s">
        <v>2009</v>
      </c>
      <c r="AA5" s="40"/>
    </row>
    <row r="6" spans="1:27" s="27" customFormat="1" ht="15.9" customHeight="1" x14ac:dyDescent="0.25">
      <c r="A6" s="27" t="s">
        <v>108</v>
      </c>
      <c r="B6" s="10" t="s">
        <v>81</v>
      </c>
      <c r="C6" s="10" t="s">
        <v>109</v>
      </c>
      <c r="D6" s="27" t="s">
        <v>110</v>
      </c>
      <c r="E6" s="10" t="s">
        <v>111</v>
      </c>
      <c r="F6" s="132" t="s">
        <v>34</v>
      </c>
      <c r="G6" s="132" t="s">
        <v>34</v>
      </c>
      <c r="H6" s="10">
        <v>1797</v>
      </c>
      <c r="I6" s="15" t="s">
        <v>112</v>
      </c>
      <c r="J6" s="15">
        <v>0.22</v>
      </c>
      <c r="K6" s="15" t="s">
        <v>69</v>
      </c>
      <c r="L6" s="15" t="s">
        <v>70</v>
      </c>
      <c r="M6" s="15" t="s">
        <v>87</v>
      </c>
      <c r="N6" s="15" t="s">
        <v>72</v>
      </c>
      <c r="O6" s="27">
        <v>23</v>
      </c>
      <c r="P6" s="15" t="s">
        <v>28</v>
      </c>
      <c r="Q6" s="27" t="s">
        <v>28</v>
      </c>
      <c r="R6" s="27" t="s">
        <v>28</v>
      </c>
      <c r="S6" s="131" t="s">
        <v>34</v>
      </c>
      <c r="T6" s="10" t="s">
        <v>113</v>
      </c>
      <c r="U6" s="15" t="s">
        <v>75</v>
      </c>
      <c r="V6" s="10" t="s">
        <v>76</v>
      </c>
      <c r="W6" s="77" t="s">
        <v>114</v>
      </c>
      <c r="X6" s="10" t="s">
        <v>2045</v>
      </c>
      <c r="Y6" s="21" t="s">
        <v>2044</v>
      </c>
      <c r="Z6" s="25" t="s">
        <v>115</v>
      </c>
      <c r="AA6" s="44"/>
    </row>
    <row r="7" spans="1:27" s="27" customFormat="1" ht="15.9" customHeight="1" x14ac:dyDescent="0.25">
      <c r="A7" s="15" t="s">
        <v>116</v>
      </c>
      <c r="B7" s="15" t="s">
        <v>81</v>
      </c>
      <c r="C7" s="15" t="s">
        <v>117</v>
      </c>
      <c r="D7" s="15" t="s">
        <v>118</v>
      </c>
      <c r="E7" s="15" t="s">
        <v>119</v>
      </c>
      <c r="F7" s="15">
        <v>1.345</v>
      </c>
      <c r="G7" s="15" t="s">
        <v>67</v>
      </c>
      <c r="H7" s="15">
        <f>Table1[[#This Row],[Concentration effective (avant conversion)]]*1000</f>
        <v>1345</v>
      </c>
      <c r="I7" s="15" t="s">
        <v>112</v>
      </c>
      <c r="J7" s="15">
        <v>0.45</v>
      </c>
      <c r="K7" s="15" t="s">
        <v>120</v>
      </c>
      <c r="L7" s="15" t="s">
        <v>121</v>
      </c>
      <c r="M7" s="15" t="s">
        <v>122</v>
      </c>
      <c r="N7" s="15" t="s">
        <v>72</v>
      </c>
      <c r="O7" s="27">
        <v>22</v>
      </c>
      <c r="P7" s="71" t="s">
        <v>123</v>
      </c>
      <c r="Q7" s="27" t="s">
        <v>124</v>
      </c>
      <c r="R7" s="18" t="s">
        <v>28</v>
      </c>
      <c r="S7" s="131" t="s">
        <v>34</v>
      </c>
      <c r="T7" s="15" t="s">
        <v>74</v>
      </c>
      <c r="U7" s="15" t="s">
        <v>75</v>
      </c>
      <c r="V7" s="15" t="s">
        <v>76</v>
      </c>
      <c r="W7" s="17" t="s">
        <v>125</v>
      </c>
      <c r="X7" s="15" t="s">
        <v>126</v>
      </c>
      <c r="Y7" s="17" t="s">
        <v>127</v>
      </c>
      <c r="Z7" s="12" t="s">
        <v>128</v>
      </c>
      <c r="AA7" s="44"/>
    </row>
    <row r="8" spans="1:27" s="27" customFormat="1" ht="15.9" customHeight="1" x14ac:dyDescent="0.25">
      <c r="A8" s="27" t="s">
        <v>108</v>
      </c>
      <c r="B8" s="10" t="s">
        <v>129</v>
      </c>
      <c r="C8" s="15" t="s">
        <v>130</v>
      </c>
      <c r="D8" s="15" t="s">
        <v>131</v>
      </c>
      <c r="E8" s="15" t="s">
        <v>132</v>
      </c>
      <c r="F8" s="132" t="s">
        <v>34</v>
      </c>
      <c r="G8" s="132" t="s">
        <v>34</v>
      </c>
      <c r="H8" s="15">
        <v>1945</v>
      </c>
      <c r="I8" s="15" t="s">
        <v>86</v>
      </c>
      <c r="J8" s="131" t="s">
        <v>34</v>
      </c>
      <c r="K8" s="15" t="s">
        <v>69</v>
      </c>
      <c r="L8" s="15" t="s">
        <v>121</v>
      </c>
      <c r="M8" s="15" t="s">
        <v>71</v>
      </c>
      <c r="N8" s="27" t="s">
        <v>72</v>
      </c>
      <c r="O8" s="27" t="s">
        <v>133</v>
      </c>
      <c r="P8" s="15" t="s">
        <v>28</v>
      </c>
      <c r="Q8" s="27" t="s">
        <v>134</v>
      </c>
      <c r="R8" s="18" t="s">
        <v>28</v>
      </c>
      <c r="S8" s="131" t="s">
        <v>34</v>
      </c>
      <c r="T8" s="15" t="s">
        <v>74</v>
      </c>
      <c r="U8" s="15" t="s">
        <v>75</v>
      </c>
      <c r="V8" s="15" t="s">
        <v>76</v>
      </c>
      <c r="W8" s="12" t="s">
        <v>135</v>
      </c>
      <c r="X8" s="15" t="s">
        <v>136</v>
      </c>
      <c r="Y8" s="17" t="s">
        <v>137</v>
      </c>
      <c r="Z8" s="12" t="s">
        <v>138</v>
      </c>
      <c r="AA8" s="44"/>
    </row>
    <row r="9" spans="1:27" s="27" customFormat="1" ht="15.9" customHeight="1" x14ac:dyDescent="0.25">
      <c r="A9" s="15" t="s">
        <v>139</v>
      </c>
      <c r="B9" s="15" t="s">
        <v>81</v>
      </c>
      <c r="C9" s="15" t="s">
        <v>140</v>
      </c>
      <c r="D9" s="15" t="s">
        <v>141</v>
      </c>
      <c r="E9" s="28" t="s">
        <v>142</v>
      </c>
      <c r="F9" s="132" t="s">
        <v>34</v>
      </c>
      <c r="G9" s="132" t="s">
        <v>34</v>
      </c>
      <c r="H9" s="15">
        <v>2.7</v>
      </c>
      <c r="I9" s="28" t="s">
        <v>86</v>
      </c>
      <c r="J9" s="131" t="s">
        <v>34</v>
      </c>
      <c r="K9" s="136" t="s">
        <v>143</v>
      </c>
      <c r="L9" s="72" t="s">
        <v>121</v>
      </c>
      <c r="M9" s="72" t="s">
        <v>71</v>
      </c>
      <c r="N9" s="72" t="s">
        <v>72</v>
      </c>
      <c r="O9" s="72">
        <v>21</v>
      </c>
      <c r="P9" s="28" t="s">
        <v>28</v>
      </c>
      <c r="Q9" s="72">
        <v>6.8</v>
      </c>
      <c r="R9" s="18" t="s">
        <v>28</v>
      </c>
      <c r="S9" s="131" t="s">
        <v>34</v>
      </c>
      <c r="T9" s="72" t="s">
        <v>74</v>
      </c>
      <c r="U9" s="72" t="s">
        <v>75</v>
      </c>
      <c r="V9" s="28" t="s">
        <v>76</v>
      </c>
      <c r="W9" s="17" t="s">
        <v>135</v>
      </c>
      <c r="X9" s="72" t="s">
        <v>144</v>
      </c>
      <c r="Y9" s="17" t="s">
        <v>145</v>
      </c>
      <c r="Z9" s="29" t="s">
        <v>146</v>
      </c>
      <c r="AA9" s="44"/>
    </row>
    <row r="10" spans="1:27" s="53" customFormat="1" ht="15.9" customHeight="1" x14ac:dyDescent="0.25">
      <c r="A10" s="18" t="s">
        <v>116</v>
      </c>
      <c r="B10" s="18" t="s">
        <v>81</v>
      </c>
      <c r="C10" s="18" t="s">
        <v>147</v>
      </c>
      <c r="D10" s="18" t="s">
        <v>83</v>
      </c>
      <c r="E10" s="18" t="s">
        <v>148</v>
      </c>
      <c r="F10" s="132" t="s">
        <v>34</v>
      </c>
      <c r="G10" s="132" t="s">
        <v>34</v>
      </c>
      <c r="H10" s="18">
        <v>2.3239999999999998</v>
      </c>
      <c r="I10" s="18" t="s">
        <v>112</v>
      </c>
      <c r="J10" s="18">
        <v>0.45</v>
      </c>
      <c r="K10" s="18" t="s">
        <v>149</v>
      </c>
      <c r="L10" s="18" t="s">
        <v>121</v>
      </c>
      <c r="M10" s="18" t="s">
        <v>122</v>
      </c>
      <c r="N10" s="18" t="s">
        <v>72</v>
      </c>
      <c r="O10" s="18" t="s">
        <v>150</v>
      </c>
      <c r="P10" s="18">
        <v>30</v>
      </c>
      <c r="Q10" s="18" t="s">
        <v>151</v>
      </c>
      <c r="R10" s="18" t="s">
        <v>28</v>
      </c>
      <c r="S10" s="131" t="s">
        <v>34</v>
      </c>
      <c r="T10" s="18" t="s">
        <v>113</v>
      </c>
      <c r="U10" s="18" t="s">
        <v>75</v>
      </c>
      <c r="V10" s="18" t="s">
        <v>76</v>
      </c>
      <c r="W10" s="62" t="s">
        <v>1961</v>
      </c>
      <c r="X10" s="18" t="s">
        <v>152</v>
      </c>
      <c r="Y10" s="56" t="s">
        <v>153</v>
      </c>
      <c r="Z10" s="56" t="s">
        <v>154</v>
      </c>
    </row>
    <row r="11" spans="1:27" s="53" customFormat="1" ht="15.9" customHeight="1" x14ac:dyDescent="0.25">
      <c r="A11" s="15" t="s">
        <v>116</v>
      </c>
      <c r="B11" s="15" t="s">
        <v>81</v>
      </c>
      <c r="C11" s="15" t="s">
        <v>104</v>
      </c>
      <c r="D11" s="10" t="s">
        <v>105</v>
      </c>
      <c r="E11" s="15" t="s">
        <v>155</v>
      </c>
      <c r="F11" s="132" t="s">
        <v>34</v>
      </c>
      <c r="G11" s="132" t="s">
        <v>34</v>
      </c>
      <c r="H11" s="15">
        <v>20.399999999999999</v>
      </c>
      <c r="I11" s="15" t="s">
        <v>112</v>
      </c>
      <c r="J11" s="15">
        <v>0.45</v>
      </c>
      <c r="K11" s="15" t="s">
        <v>156</v>
      </c>
      <c r="L11" s="15" t="s">
        <v>121</v>
      </c>
      <c r="M11" s="15" t="s">
        <v>122</v>
      </c>
      <c r="N11" s="27" t="s">
        <v>72</v>
      </c>
      <c r="O11" s="27" t="s">
        <v>157</v>
      </c>
      <c r="P11" s="15">
        <v>30</v>
      </c>
      <c r="Q11" s="27" t="s">
        <v>158</v>
      </c>
      <c r="R11" s="18" t="s">
        <v>28</v>
      </c>
      <c r="S11" s="131" t="s">
        <v>34</v>
      </c>
      <c r="T11" s="15" t="s">
        <v>113</v>
      </c>
      <c r="U11" s="15" t="s">
        <v>75</v>
      </c>
      <c r="V11" s="15" t="s">
        <v>76</v>
      </c>
      <c r="W11" s="17" t="s">
        <v>1961</v>
      </c>
      <c r="X11" s="15" t="s">
        <v>152</v>
      </c>
      <c r="Y11" s="56" t="s">
        <v>153</v>
      </c>
      <c r="Z11" s="12" t="s">
        <v>159</v>
      </c>
      <c r="AA11" s="10"/>
    </row>
    <row r="12" spans="1:27" s="27" customFormat="1" ht="15.9" customHeight="1" x14ac:dyDescent="0.25">
      <c r="A12" s="15" t="s">
        <v>160</v>
      </c>
      <c r="B12" s="15" t="s">
        <v>81</v>
      </c>
      <c r="C12" s="15" t="s">
        <v>161</v>
      </c>
      <c r="D12" s="10" t="s">
        <v>83</v>
      </c>
      <c r="E12" s="15" t="s">
        <v>162</v>
      </c>
      <c r="F12" s="132" t="s">
        <v>34</v>
      </c>
      <c r="G12" s="132" t="s">
        <v>34</v>
      </c>
      <c r="H12" s="15">
        <v>71.335421101968691</v>
      </c>
      <c r="I12" s="15" t="s">
        <v>86</v>
      </c>
      <c r="J12" s="131" t="s">
        <v>34</v>
      </c>
      <c r="K12" s="15" t="s">
        <v>163</v>
      </c>
      <c r="L12" s="15" t="s">
        <v>121</v>
      </c>
      <c r="M12" s="15" t="s">
        <v>122</v>
      </c>
      <c r="N12" s="27" t="s">
        <v>72</v>
      </c>
      <c r="O12" s="27" t="s">
        <v>28</v>
      </c>
      <c r="P12" s="15" t="s">
        <v>28</v>
      </c>
      <c r="Q12" s="27">
        <v>6.8</v>
      </c>
      <c r="R12" s="18" t="s">
        <v>28</v>
      </c>
      <c r="S12" s="131" t="s">
        <v>34</v>
      </c>
      <c r="T12" s="15" t="s">
        <v>74</v>
      </c>
      <c r="U12" s="15" t="s">
        <v>75</v>
      </c>
      <c r="V12" s="15" t="s">
        <v>76</v>
      </c>
      <c r="W12" s="17" t="s">
        <v>1962</v>
      </c>
      <c r="X12" s="82" t="s">
        <v>164</v>
      </c>
      <c r="Y12" s="12" t="s">
        <v>165</v>
      </c>
      <c r="Z12" s="12" t="s">
        <v>166</v>
      </c>
      <c r="AA12" s="44"/>
    </row>
    <row r="13" spans="1:27" s="27" customFormat="1" ht="15.9" customHeight="1" x14ac:dyDescent="0.25">
      <c r="A13" s="15" t="s">
        <v>116</v>
      </c>
      <c r="B13" s="15" t="s">
        <v>63</v>
      </c>
      <c r="C13" s="15" t="s">
        <v>167</v>
      </c>
      <c r="D13" s="18" t="s">
        <v>168</v>
      </c>
      <c r="E13" s="15" t="s">
        <v>169</v>
      </c>
      <c r="F13" s="132" t="s">
        <v>34</v>
      </c>
      <c r="G13" s="135" t="s">
        <v>34</v>
      </c>
      <c r="H13" s="15">
        <v>17.399999999999999</v>
      </c>
      <c r="I13" s="15" t="s">
        <v>112</v>
      </c>
      <c r="J13" s="15">
        <v>0.45</v>
      </c>
      <c r="K13" s="15" t="s">
        <v>170</v>
      </c>
      <c r="L13" s="15" t="s">
        <v>121</v>
      </c>
      <c r="M13" s="15" t="s">
        <v>122</v>
      </c>
      <c r="N13" s="27" t="s">
        <v>72</v>
      </c>
      <c r="O13" s="165" t="s">
        <v>171</v>
      </c>
      <c r="P13" s="131" t="s">
        <v>123</v>
      </c>
      <c r="Q13" s="27" t="s">
        <v>172</v>
      </c>
      <c r="R13" s="18" t="s">
        <v>28</v>
      </c>
      <c r="S13" s="136" t="s">
        <v>34</v>
      </c>
      <c r="T13" s="15" t="s">
        <v>113</v>
      </c>
      <c r="U13" s="15" t="s">
        <v>75</v>
      </c>
      <c r="V13" s="15" t="s">
        <v>76</v>
      </c>
      <c r="W13" s="17" t="s">
        <v>1962</v>
      </c>
      <c r="X13" s="15" t="s">
        <v>152</v>
      </c>
      <c r="Y13" s="56" t="s">
        <v>153</v>
      </c>
      <c r="Z13" s="12" t="s">
        <v>2020</v>
      </c>
      <c r="AA13" s="44"/>
    </row>
    <row r="14" spans="1:27" s="27" customFormat="1" ht="15.9" customHeight="1" x14ac:dyDescent="0.25">
      <c r="A14" s="15" t="s">
        <v>116</v>
      </c>
      <c r="B14" s="15" t="s">
        <v>81</v>
      </c>
      <c r="C14" s="15" t="s">
        <v>173</v>
      </c>
      <c r="D14" s="15" t="s">
        <v>174</v>
      </c>
      <c r="E14" s="15" t="s">
        <v>175</v>
      </c>
      <c r="F14" s="15">
        <v>0.49</v>
      </c>
      <c r="G14" s="15" t="s">
        <v>67</v>
      </c>
      <c r="H14" s="15">
        <f>Table1[[#This Row],[Concentration effective (avant conversion)]]*1000</f>
        <v>490</v>
      </c>
      <c r="I14" s="15" t="s">
        <v>112</v>
      </c>
      <c r="J14" s="15">
        <v>0.45</v>
      </c>
      <c r="K14" s="15" t="s">
        <v>176</v>
      </c>
      <c r="L14" s="15" t="s">
        <v>121</v>
      </c>
      <c r="M14" s="15" t="s">
        <v>122</v>
      </c>
      <c r="N14" s="15" t="s">
        <v>72</v>
      </c>
      <c r="O14" s="27">
        <v>23</v>
      </c>
      <c r="P14" s="71" t="s">
        <v>123</v>
      </c>
      <c r="Q14" s="27" t="s">
        <v>177</v>
      </c>
      <c r="R14" s="18" t="s">
        <v>28</v>
      </c>
      <c r="S14" s="131" t="s">
        <v>34</v>
      </c>
      <c r="T14" s="15" t="s">
        <v>74</v>
      </c>
      <c r="U14" s="15" t="s">
        <v>75</v>
      </c>
      <c r="V14" s="15" t="s">
        <v>76</v>
      </c>
      <c r="W14" s="12" t="s">
        <v>1962</v>
      </c>
      <c r="X14" s="15" t="s">
        <v>126</v>
      </c>
      <c r="Y14" s="12" t="s">
        <v>127</v>
      </c>
      <c r="Z14" s="12" t="s">
        <v>178</v>
      </c>
      <c r="AA14" s="44"/>
    </row>
    <row r="15" spans="1:27" s="27" customFormat="1" ht="15.9" customHeight="1" x14ac:dyDescent="0.25">
      <c r="A15" s="15" t="s">
        <v>116</v>
      </c>
      <c r="B15" s="10" t="s">
        <v>129</v>
      </c>
      <c r="C15" s="15" t="s">
        <v>179</v>
      </c>
      <c r="D15" s="10" t="s">
        <v>180</v>
      </c>
      <c r="E15" s="15" t="s">
        <v>181</v>
      </c>
      <c r="F15" s="132" t="s">
        <v>34</v>
      </c>
      <c r="G15" s="132" t="s">
        <v>34</v>
      </c>
      <c r="H15" s="15">
        <v>5.4989999999999997</v>
      </c>
      <c r="I15" s="15" t="s">
        <v>112</v>
      </c>
      <c r="J15" s="15">
        <v>0.45</v>
      </c>
      <c r="K15" s="15" t="s">
        <v>182</v>
      </c>
      <c r="L15" s="15" t="s">
        <v>121</v>
      </c>
      <c r="M15" s="15" t="s">
        <v>87</v>
      </c>
      <c r="N15" s="27" t="s">
        <v>72</v>
      </c>
      <c r="O15" s="27">
        <v>25</v>
      </c>
      <c r="P15" s="71" t="s">
        <v>123</v>
      </c>
      <c r="Q15" s="27">
        <v>6.5</v>
      </c>
      <c r="R15" s="18" t="s">
        <v>28</v>
      </c>
      <c r="S15" s="131" t="s">
        <v>34</v>
      </c>
      <c r="T15" s="15" t="s">
        <v>113</v>
      </c>
      <c r="U15" s="15" t="s">
        <v>75</v>
      </c>
      <c r="V15" s="15" t="s">
        <v>76</v>
      </c>
      <c r="W15" s="12" t="s">
        <v>1962</v>
      </c>
      <c r="X15" s="18" t="s">
        <v>183</v>
      </c>
      <c r="Y15" s="56" t="s">
        <v>184</v>
      </c>
      <c r="Z15" s="12" t="s">
        <v>185</v>
      </c>
      <c r="AA15" s="44"/>
    </row>
    <row r="16" spans="1:27" s="10" customFormat="1" ht="15.9" customHeight="1" x14ac:dyDescent="0.25">
      <c r="A16" s="15" t="s">
        <v>116</v>
      </c>
      <c r="B16" s="15" t="s">
        <v>63</v>
      </c>
      <c r="C16" s="15" t="s">
        <v>186</v>
      </c>
      <c r="D16" s="18" t="s">
        <v>187</v>
      </c>
      <c r="E16" s="15" t="s">
        <v>188</v>
      </c>
      <c r="F16" s="132" t="s">
        <v>34</v>
      </c>
      <c r="G16" s="135" t="s">
        <v>34</v>
      </c>
      <c r="H16" s="15">
        <v>6.6639999999999997</v>
      </c>
      <c r="I16" s="15" t="s">
        <v>112</v>
      </c>
      <c r="J16" s="15">
        <v>0.45</v>
      </c>
      <c r="K16" s="15" t="s">
        <v>189</v>
      </c>
      <c r="L16" s="15" t="s">
        <v>121</v>
      </c>
      <c r="M16" s="15" t="s">
        <v>122</v>
      </c>
      <c r="N16" s="27" t="s">
        <v>72</v>
      </c>
      <c r="O16" s="27">
        <v>12</v>
      </c>
      <c r="P16" s="71" t="s">
        <v>190</v>
      </c>
      <c r="Q16" s="27" t="s">
        <v>191</v>
      </c>
      <c r="R16" s="18" t="s">
        <v>28</v>
      </c>
      <c r="S16" s="131" t="s">
        <v>34</v>
      </c>
      <c r="T16" s="15" t="s">
        <v>113</v>
      </c>
      <c r="U16" s="15" t="s">
        <v>75</v>
      </c>
      <c r="V16" s="15" t="s">
        <v>76</v>
      </c>
      <c r="W16" s="17" t="s">
        <v>1962</v>
      </c>
      <c r="X16" s="18" t="s">
        <v>183</v>
      </c>
      <c r="Y16" s="56" t="s">
        <v>184</v>
      </c>
      <c r="Z16" s="12" t="s">
        <v>192</v>
      </c>
    </row>
    <row r="17" spans="1:27" s="10" customFormat="1" ht="15.9" customHeight="1" x14ac:dyDescent="0.25">
      <c r="A17" s="15" t="s">
        <v>116</v>
      </c>
      <c r="B17" s="15" t="s">
        <v>63</v>
      </c>
      <c r="C17" s="15" t="s">
        <v>96</v>
      </c>
      <c r="D17" s="10" t="s">
        <v>97</v>
      </c>
      <c r="E17" s="15" t="s">
        <v>193</v>
      </c>
      <c r="F17" s="132" t="s">
        <v>34</v>
      </c>
      <c r="G17" s="132" t="s">
        <v>34</v>
      </c>
      <c r="H17" s="15">
        <v>15.7</v>
      </c>
      <c r="I17" s="15" t="s">
        <v>112</v>
      </c>
      <c r="J17" s="15">
        <v>0.45</v>
      </c>
      <c r="K17" s="15" t="s">
        <v>194</v>
      </c>
      <c r="L17" s="15" t="s">
        <v>121</v>
      </c>
      <c r="M17" s="15" t="s">
        <v>122</v>
      </c>
      <c r="N17" s="27" t="s">
        <v>72</v>
      </c>
      <c r="O17" s="27">
        <v>25</v>
      </c>
      <c r="P17" s="71" t="s">
        <v>190</v>
      </c>
      <c r="Q17" s="27" t="s">
        <v>195</v>
      </c>
      <c r="R17" s="18" t="s">
        <v>28</v>
      </c>
      <c r="S17" s="131" t="s">
        <v>34</v>
      </c>
      <c r="T17" s="15" t="s">
        <v>113</v>
      </c>
      <c r="U17" s="15" t="s">
        <v>75</v>
      </c>
      <c r="V17" s="15" t="s">
        <v>76</v>
      </c>
      <c r="W17" s="17" t="s">
        <v>1963</v>
      </c>
      <c r="X17" s="15" t="s">
        <v>196</v>
      </c>
      <c r="Y17" s="56" t="s">
        <v>197</v>
      </c>
      <c r="Z17" s="12" t="s">
        <v>198</v>
      </c>
    </row>
    <row r="18" spans="1:27" s="10" customFormat="1" ht="15.9" customHeight="1" x14ac:dyDescent="0.25">
      <c r="A18" s="15" t="s">
        <v>116</v>
      </c>
      <c r="B18" s="15" t="s">
        <v>81</v>
      </c>
      <c r="C18" s="15" t="s">
        <v>199</v>
      </c>
      <c r="D18" s="15" t="s">
        <v>200</v>
      </c>
      <c r="E18" s="15" t="s">
        <v>201</v>
      </c>
      <c r="F18" s="15">
        <v>1.02</v>
      </c>
      <c r="G18" s="15" t="s">
        <v>67</v>
      </c>
      <c r="H18" s="15">
        <f>Table1[[#This Row],[Concentration effective (avant conversion)]]*1000</f>
        <v>1020</v>
      </c>
      <c r="I18" s="15" t="s">
        <v>112</v>
      </c>
      <c r="J18" s="15">
        <v>0.45</v>
      </c>
      <c r="K18" s="15" t="s">
        <v>202</v>
      </c>
      <c r="L18" s="15" t="s">
        <v>121</v>
      </c>
      <c r="M18" s="15" t="s">
        <v>122</v>
      </c>
      <c r="N18" s="15" t="s">
        <v>72</v>
      </c>
      <c r="O18" s="27">
        <v>24</v>
      </c>
      <c r="P18" s="71" t="s">
        <v>123</v>
      </c>
      <c r="Q18" s="27" t="s">
        <v>203</v>
      </c>
      <c r="R18" s="18" t="s">
        <v>28</v>
      </c>
      <c r="S18" s="131" t="s">
        <v>34</v>
      </c>
      <c r="T18" s="15" t="s">
        <v>74</v>
      </c>
      <c r="U18" s="15" t="s">
        <v>75</v>
      </c>
      <c r="V18" s="15" t="s">
        <v>76</v>
      </c>
      <c r="W18" s="17" t="s">
        <v>1963</v>
      </c>
      <c r="X18" s="15" t="s">
        <v>126</v>
      </c>
      <c r="Y18" s="12" t="s">
        <v>127</v>
      </c>
      <c r="Z18" s="12" t="s">
        <v>204</v>
      </c>
    </row>
    <row r="19" spans="1:27" s="10" customFormat="1" ht="15.9" customHeight="1" x14ac:dyDescent="0.25">
      <c r="A19" s="15" t="s">
        <v>116</v>
      </c>
      <c r="B19" s="10" t="s">
        <v>129</v>
      </c>
      <c r="C19" s="15" t="s">
        <v>205</v>
      </c>
      <c r="D19" s="10" t="s">
        <v>180</v>
      </c>
      <c r="E19" s="15" t="s">
        <v>181</v>
      </c>
      <c r="F19" s="132" t="s">
        <v>34</v>
      </c>
      <c r="G19" s="135" t="s">
        <v>34</v>
      </c>
      <c r="H19" s="15">
        <v>3.8525</v>
      </c>
      <c r="I19" s="15" t="s">
        <v>112</v>
      </c>
      <c r="J19" s="15">
        <v>0.45</v>
      </c>
      <c r="K19" s="15" t="s">
        <v>206</v>
      </c>
      <c r="L19" s="15" t="s">
        <v>121</v>
      </c>
      <c r="M19" s="15" t="s">
        <v>87</v>
      </c>
      <c r="N19" s="27" t="s">
        <v>72</v>
      </c>
      <c r="O19" s="27">
        <v>25</v>
      </c>
      <c r="P19" s="71" t="s">
        <v>123</v>
      </c>
      <c r="Q19" s="27">
        <v>6.5</v>
      </c>
      <c r="R19" s="18" t="s">
        <v>28</v>
      </c>
      <c r="S19" s="136" t="s">
        <v>34</v>
      </c>
      <c r="T19" s="15" t="s">
        <v>113</v>
      </c>
      <c r="U19" s="15" t="s">
        <v>75</v>
      </c>
      <c r="V19" s="15" t="s">
        <v>76</v>
      </c>
      <c r="W19" s="17" t="s">
        <v>1935</v>
      </c>
      <c r="X19" s="18" t="s">
        <v>183</v>
      </c>
      <c r="Y19" s="56" t="s">
        <v>184</v>
      </c>
      <c r="Z19" s="12" t="s">
        <v>2021</v>
      </c>
    </row>
    <row r="20" spans="1:27" s="10" customFormat="1" ht="15.9" customHeight="1" x14ac:dyDescent="0.25">
      <c r="A20" s="10" t="s">
        <v>95</v>
      </c>
      <c r="B20" s="10" t="s">
        <v>81</v>
      </c>
      <c r="C20" s="10" t="s">
        <v>207</v>
      </c>
      <c r="D20" s="10" t="s">
        <v>208</v>
      </c>
      <c r="E20" s="10" t="s">
        <v>209</v>
      </c>
      <c r="F20" s="132" t="s">
        <v>34</v>
      </c>
      <c r="G20" s="132" t="s">
        <v>34</v>
      </c>
      <c r="H20" s="10">
        <v>16</v>
      </c>
      <c r="I20" s="15" t="s">
        <v>112</v>
      </c>
      <c r="J20" s="15">
        <v>0.22</v>
      </c>
      <c r="K20" s="64" t="s">
        <v>210</v>
      </c>
      <c r="L20" s="15" t="s">
        <v>121</v>
      </c>
      <c r="M20" s="15" t="s">
        <v>87</v>
      </c>
      <c r="N20" s="15" t="s">
        <v>72</v>
      </c>
      <c r="O20" s="27">
        <v>25</v>
      </c>
      <c r="P20" s="15" t="s">
        <v>28</v>
      </c>
      <c r="Q20" s="27" t="s">
        <v>28</v>
      </c>
      <c r="R20" s="27" t="s">
        <v>28</v>
      </c>
      <c r="S20" s="131" t="s">
        <v>34</v>
      </c>
      <c r="T20" s="10" t="s">
        <v>113</v>
      </c>
      <c r="U20" s="15" t="s">
        <v>75</v>
      </c>
      <c r="V20" s="10" t="s">
        <v>76</v>
      </c>
      <c r="W20" s="21" t="s">
        <v>1936</v>
      </c>
      <c r="X20" s="10" t="s">
        <v>2045</v>
      </c>
      <c r="Y20" s="25" t="s">
        <v>2044</v>
      </c>
      <c r="Z20" s="25" t="s">
        <v>211</v>
      </c>
    </row>
    <row r="21" spans="1:27" s="10" customFormat="1" ht="15.9" customHeight="1" x14ac:dyDescent="0.25">
      <c r="A21" s="10" t="s">
        <v>95</v>
      </c>
      <c r="B21" s="10" t="s">
        <v>81</v>
      </c>
      <c r="C21" s="10" t="s">
        <v>212</v>
      </c>
      <c r="D21" s="10" t="s">
        <v>213</v>
      </c>
      <c r="E21" s="10" t="s">
        <v>214</v>
      </c>
      <c r="F21" s="132" t="s">
        <v>34</v>
      </c>
      <c r="G21" s="132" t="s">
        <v>34</v>
      </c>
      <c r="H21" s="10">
        <v>93</v>
      </c>
      <c r="I21" s="15" t="s">
        <v>112</v>
      </c>
      <c r="J21" s="15">
        <v>0.22</v>
      </c>
      <c r="K21" s="10" t="s">
        <v>215</v>
      </c>
      <c r="L21" s="15" t="s">
        <v>121</v>
      </c>
      <c r="M21" s="15" t="s">
        <v>87</v>
      </c>
      <c r="N21" s="15" t="s">
        <v>72</v>
      </c>
      <c r="O21" s="27">
        <v>25</v>
      </c>
      <c r="P21" s="15" t="s">
        <v>28</v>
      </c>
      <c r="Q21" s="27" t="s">
        <v>28</v>
      </c>
      <c r="R21" s="27" t="s">
        <v>28</v>
      </c>
      <c r="S21" s="131" t="s">
        <v>34</v>
      </c>
      <c r="T21" s="10" t="s">
        <v>113</v>
      </c>
      <c r="U21" s="15" t="s">
        <v>75</v>
      </c>
      <c r="V21" s="10" t="s">
        <v>76</v>
      </c>
      <c r="W21" s="77" t="s">
        <v>1937</v>
      </c>
      <c r="X21" s="10" t="s">
        <v>2045</v>
      </c>
      <c r="Y21" s="25" t="s">
        <v>2044</v>
      </c>
      <c r="Z21" s="25" t="s">
        <v>216</v>
      </c>
    </row>
    <row r="22" spans="1:27" s="10" customFormat="1" ht="15.9" customHeight="1" x14ac:dyDescent="0.25">
      <c r="A22" s="15" t="s">
        <v>116</v>
      </c>
      <c r="B22" s="10" t="s">
        <v>129</v>
      </c>
      <c r="C22" s="15" t="s">
        <v>217</v>
      </c>
      <c r="D22" s="15" t="s">
        <v>218</v>
      </c>
      <c r="E22" s="15" t="s">
        <v>219</v>
      </c>
      <c r="F22" s="132" t="s">
        <v>34</v>
      </c>
      <c r="G22" s="135" t="s">
        <v>34</v>
      </c>
      <c r="H22" s="15">
        <v>134.97</v>
      </c>
      <c r="I22" s="15" t="s">
        <v>86</v>
      </c>
      <c r="J22" s="131" t="s">
        <v>34</v>
      </c>
      <c r="K22" s="15" t="s">
        <v>220</v>
      </c>
      <c r="L22" s="15" t="s">
        <v>121</v>
      </c>
      <c r="M22" s="15" t="s">
        <v>122</v>
      </c>
      <c r="N22" s="27" t="s">
        <v>72</v>
      </c>
      <c r="O22" s="27">
        <v>25</v>
      </c>
      <c r="P22" s="71" t="s">
        <v>123</v>
      </c>
      <c r="Q22" s="27" t="s">
        <v>221</v>
      </c>
      <c r="R22" s="18" t="s">
        <v>28</v>
      </c>
      <c r="S22" s="136" t="s">
        <v>34</v>
      </c>
      <c r="T22" s="15" t="s">
        <v>74</v>
      </c>
      <c r="U22" s="15" t="s">
        <v>75</v>
      </c>
      <c r="V22" s="15" t="s">
        <v>76</v>
      </c>
      <c r="W22" s="17" t="s">
        <v>1938</v>
      </c>
      <c r="X22" s="18" t="s">
        <v>183</v>
      </c>
      <c r="Y22" s="56" t="s">
        <v>184</v>
      </c>
      <c r="Z22" s="12" t="s">
        <v>222</v>
      </c>
    </row>
    <row r="23" spans="1:27" s="15" customFormat="1" ht="15.9" customHeight="1" x14ac:dyDescent="0.25">
      <c r="A23" s="15" t="s">
        <v>160</v>
      </c>
      <c r="B23" s="10" t="s">
        <v>129</v>
      </c>
      <c r="C23" s="15" t="s">
        <v>223</v>
      </c>
      <c r="D23" s="10" t="s">
        <v>180</v>
      </c>
      <c r="E23" s="15" t="s">
        <v>224</v>
      </c>
      <c r="F23" s="15">
        <v>0.4</v>
      </c>
      <c r="G23" s="15" t="s">
        <v>225</v>
      </c>
      <c r="H23" s="10">
        <f>Table1[[#This Row],[Concentration effective (avant conversion)]]*140.116</f>
        <v>56.046400000000006</v>
      </c>
      <c r="I23" s="15" t="s">
        <v>226</v>
      </c>
      <c r="J23" s="15" t="s">
        <v>227</v>
      </c>
      <c r="K23" s="15" t="s">
        <v>228</v>
      </c>
      <c r="L23" s="15" t="s">
        <v>121</v>
      </c>
      <c r="M23" s="15" t="s">
        <v>87</v>
      </c>
      <c r="N23" s="27" t="s">
        <v>72</v>
      </c>
      <c r="O23" s="27">
        <v>20</v>
      </c>
      <c r="P23" s="15" t="s">
        <v>229</v>
      </c>
      <c r="Q23" s="27">
        <v>5.5</v>
      </c>
      <c r="R23" s="18" t="s">
        <v>28</v>
      </c>
      <c r="S23" s="131" t="s">
        <v>34</v>
      </c>
      <c r="T23" s="15" t="s">
        <v>74</v>
      </c>
      <c r="U23" s="15" t="s">
        <v>75</v>
      </c>
      <c r="V23" s="15" t="s">
        <v>76</v>
      </c>
      <c r="W23" s="17" t="s">
        <v>1939</v>
      </c>
      <c r="X23" s="82" t="s">
        <v>230</v>
      </c>
      <c r="Y23" s="17" t="s">
        <v>231</v>
      </c>
      <c r="Z23" s="12" t="s">
        <v>232</v>
      </c>
      <c r="AA23" s="45"/>
    </row>
    <row r="24" spans="1:27" s="15" customFormat="1" ht="15.9" customHeight="1" x14ac:dyDescent="0.25">
      <c r="A24" s="27" t="s">
        <v>108</v>
      </c>
      <c r="B24" s="10" t="s">
        <v>81</v>
      </c>
      <c r="C24" s="10" t="s">
        <v>161</v>
      </c>
      <c r="D24" s="10" t="s">
        <v>83</v>
      </c>
      <c r="E24" s="10" t="s">
        <v>233</v>
      </c>
      <c r="F24" s="132" t="s">
        <v>34</v>
      </c>
      <c r="G24" s="135" t="s">
        <v>34</v>
      </c>
      <c r="H24" s="10">
        <v>244.59</v>
      </c>
      <c r="I24" s="15" t="s">
        <v>98</v>
      </c>
      <c r="J24" s="131" t="s">
        <v>34</v>
      </c>
      <c r="K24" s="10" t="s">
        <v>234</v>
      </c>
      <c r="L24" s="15" t="s">
        <v>70</v>
      </c>
      <c r="M24" s="15" t="s">
        <v>87</v>
      </c>
      <c r="N24" s="15" t="s">
        <v>72</v>
      </c>
      <c r="O24" s="27">
        <v>20</v>
      </c>
      <c r="P24" s="15">
        <v>160</v>
      </c>
      <c r="Q24" s="27">
        <v>7.8</v>
      </c>
      <c r="R24" s="27">
        <v>5</v>
      </c>
      <c r="S24" s="131" t="s">
        <v>34</v>
      </c>
      <c r="T24" s="10" t="s">
        <v>113</v>
      </c>
      <c r="U24" s="15" t="s">
        <v>75</v>
      </c>
      <c r="V24" s="10" t="s">
        <v>76</v>
      </c>
      <c r="W24" s="21" t="s">
        <v>235</v>
      </c>
      <c r="X24" s="10" t="s">
        <v>236</v>
      </c>
      <c r="Y24" s="21" t="s">
        <v>1930</v>
      </c>
      <c r="Z24" s="25" t="s">
        <v>1931</v>
      </c>
      <c r="AA24" s="45"/>
    </row>
    <row r="25" spans="1:27" s="10" customFormat="1" ht="15.9" customHeight="1" x14ac:dyDescent="0.25">
      <c r="A25" s="10" t="s">
        <v>237</v>
      </c>
      <c r="B25" s="10" t="s">
        <v>63</v>
      </c>
      <c r="C25" s="10" t="s">
        <v>238</v>
      </c>
      <c r="D25" s="10" t="s">
        <v>239</v>
      </c>
      <c r="E25" s="10" t="s">
        <v>66</v>
      </c>
      <c r="F25" s="15">
        <v>13.2</v>
      </c>
      <c r="G25" s="15" t="s">
        <v>240</v>
      </c>
      <c r="H25" s="10">
        <f>Table1[[#This Row],[Concentration effective (avant conversion)]]*140.116</f>
        <v>1849.5312000000001</v>
      </c>
      <c r="I25" s="15" t="s">
        <v>112</v>
      </c>
      <c r="J25" s="15">
        <v>0.22</v>
      </c>
      <c r="K25" s="15" t="s">
        <v>69</v>
      </c>
      <c r="L25" s="15" t="s">
        <v>70</v>
      </c>
      <c r="M25" s="15" t="s">
        <v>122</v>
      </c>
      <c r="N25" s="15" t="s">
        <v>72</v>
      </c>
      <c r="O25" s="27">
        <v>27</v>
      </c>
      <c r="P25" s="15">
        <v>250</v>
      </c>
      <c r="Q25" s="27">
        <v>7.5</v>
      </c>
      <c r="R25" s="27" t="s">
        <v>28</v>
      </c>
      <c r="S25" s="12" t="s">
        <v>241</v>
      </c>
      <c r="T25" s="10" t="s">
        <v>242</v>
      </c>
      <c r="U25" s="15" t="s">
        <v>75</v>
      </c>
      <c r="V25" s="10" t="s">
        <v>76</v>
      </c>
      <c r="W25" s="21" t="s">
        <v>1932</v>
      </c>
      <c r="X25" s="10" t="s">
        <v>243</v>
      </c>
      <c r="Y25" s="21" t="s">
        <v>244</v>
      </c>
      <c r="Z25" s="25" t="s">
        <v>245</v>
      </c>
    </row>
    <row r="26" spans="1:27" s="10" customFormat="1" ht="15.9" customHeight="1" x14ac:dyDescent="0.25">
      <c r="A26" s="10" t="s">
        <v>160</v>
      </c>
      <c r="B26" s="10" t="s">
        <v>129</v>
      </c>
      <c r="C26" s="10" t="s">
        <v>223</v>
      </c>
      <c r="D26" s="10" t="s">
        <v>180</v>
      </c>
      <c r="E26" s="15" t="s">
        <v>224</v>
      </c>
      <c r="F26" s="15">
        <v>2.4</v>
      </c>
      <c r="G26" s="15" t="s">
        <v>225</v>
      </c>
      <c r="H26" s="10">
        <f>Table1[[#This Row],[Concentration effective (avant conversion)]]*140.116</f>
        <v>336.27840000000003</v>
      </c>
      <c r="I26" s="15" t="s">
        <v>226</v>
      </c>
      <c r="J26" s="131" t="s">
        <v>34</v>
      </c>
      <c r="K26" s="15" t="s">
        <v>246</v>
      </c>
      <c r="L26" s="15" t="s">
        <v>121</v>
      </c>
      <c r="M26" s="15" t="s">
        <v>87</v>
      </c>
      <c r="N26" s="15" t="s">
        <v>72</v>
      </c>
      <c r="O26" s="27">
        <v>20</v>
      </c>
      <c r="P26" s="15" t="s">
        <v>229</v>
      </c>
      <c r="Q26" s="27">
        <v>5.5</v>
      </c>
      <c r="R26" s="18" t="s">
        <v>28</v>
      </c>
      <c r="S26" s="12" t="s">
        <v>247</v>
      </c>
      <c r="T26" s="15" t="s">
        <v>74</v>
      </c>
      <c r="U26" s="15" t="s">
        <v>75</v>
      </c>
      <c r="V26" s="15" t="s">
        <v>90</v>
      </c>
      <c r="W26" s="134" t="s">
        <v>34</v>
      </c>
      <c r="X26" s="15" t="s">
        <v>230</v>
      </c>
      <c r="Y26" s="17" t="s">
        <v>231</v>
      </c>
      <c r="Z26" s="12" t="s">
        <v>248</v>
      </c>
    </row>
    <row r="27" spans="1:27" s="10" customFormat="1" ht="15.9" customHeight="1" x14ac:dyDescent="0.25">
      <c r="A27" s="10" t="s">
        <v>160</v>
      </c>
      <c r="B27" s="10" t="s">
        <v>129</v>
      </c>
      <c r="C27" s="10" t="s">
        <v>223</v>
      </c>
      <c r="D27" s="10" t="s">
        <v>180</v>
      </c>
      <c r="E27" s="15" t="s">
        <v>249</v>
      </c>
      <c r="F27" s="15">
        <v>0.3</v>
      </c>
      <c r="G27" s="15" t="s">
        <v>225</v>
      </c>
      <c r="H27" s="10">
        <f>Table1[[#This Row],[Concentration effective (avant conversion)]]*140.116</f>
        <v>42.034800000000004</v>
      </c>
      <c r="I27" s="15" t="s">
        <v>250</v>
      </c>
      <c r="J27" s="131" t="s">
        <v>34</v>
      </c>
      <c r="K27" s="15" t="s">
        <v>251</v>
      </c>
      <c r="L27" s="15" t="s">
        <v>121</v>
      </c>
      <c r="M27" s="15" t="s">
        <v>87</v>
      </c>
      <c r="N27" s="15" t="s">
        <v>72</v>
      </c>
      <c r="O27" s="27">
        <v>20</v>
      </c>
      <c r="P27" s="15" t="s">
        <v>229</v>
      </c>
      <c r="Q27" s="27">
        <v>5.5</v>
      </c>
      <c r="R27" s="18" t="s">
        <v>28</v>
      </c>
      <c r="S27" s="12" t="s">
        <v>247</v>
      </c>
      <c r="T27" s="15" t="s">
        <v>74</v>
      </c>
      <c r="U27" s="15" t="s">
        <v>75</v>
      </c>
      <c r="V27" s="15" t="s">
        <v>90</v>
      </c>
      <c r="W27" s="134" t="s">
        <v>34</v>
      </c>
      <c r="X27" s="15" t="s">
        <v>230</v>
      </c>
      <c r="Y27" s="12" t="s">
        <v>231</v>
      </c>
      <c r="Z27" s="12" t="s">
        <v>252</v>
      </c>
    </row>
    <row r="28" spans="1:27" s="53" customFormat="1" ht="15.9" customHeight="1" x14ac:dyDescent="0.25">
      <c r="A28" s="15" t="s">
        <v>160</v>
      </c>
      <c r="B28" s="10" t="s">
        <v>129</v>
      </c>
      <c r="C28" s="15" t="s">
        <v>223</v>
      </c>
      <c r="D28" s="10" t="s">
        <v>180</v>
      </c>
      <c r="E28" s="15" t="s">
        <v>224</v>
      </c>
      <c r="F28" s="15">
        <v>0.36</v>
      </c>
      <c r="G28" s="15" t="s">
        <v>225</v>
      </c>
      <c r="H28" s="10">
        <f>Table1[[#This Row],[Concentration effective (avant conversion)]]*140.116</f>
        <v>50.441760000000002</v>
      </c>
      <c r="I28" s="15" t="s">
        <v>250</v>
      </c>
      <c r="J28" s="131" t="s">
        <v>34</v>
      </c>
      <c r="K28" s="27" t="s">
        <v>253</v>
      </c>
      <c r="L28" s="27" t="s">
        <v>121</v>
      </c>
      <c r="M28" s="15" t="s">
        <v>87</v>
      </c>
      <c r="N28" s="27" t="s">
        <v>72</v>
      </c>
      <c r="O28" s="27">
        <v>20</v>
      </c>
      <c r="P28" s="15" t="s">
        <v>229</v>
      </c>
      <c r="Q28" s="27">
        <v>5.5</v>
      </c>
      <c r="R28" s="18" t="s">
        <v>28</v>
      </c>
      <c r="S28" s="131" t="s">
        <v>34</v>
      </c>
      <c r="T28" s="15" t="s">
        <v>74</v>
      </c>
      <c r="U28" s="27" t="s">
        <v>75</v>
      </c>
      <c r="V28" s="15" t="s">
        <v>90</v>
      </c>
      <c r="W28" s="134" t="s">
        <v>34</v>
      </c>
      <c r="X28" s="15" t="s">
        <v>230</v>
      </c>
      <c r="Y28" s="12" t="s">
        <v>231</v>
      </c>
      <c r="Z28" s="12" t="s">
        <v>254</v>
      </c>
    </row>
    <row r="29" spans="1:27" s="53" customFormat="1" ht="15.9" customHeight="1" x14ac:dyDescent="0.25">
      <c r="A29" s="10" t="s">
        <v>160</v>
      </c>
      <c r="B29" s="10" t="s">
        <v>129</v>
      </c>
      <c r="C29" s="10" t="s">
        <v>223</v>
      </c>
      <c r="D29" s="10" t="s">
        <v>180</v>
      </c>
      <c r="E29" s="15" t="s">
        <v>249</v>
      </c>
      <c r="F29" s="15">
        <v>6.13</v>
      </c>
      <c r="G29" s="15" t="s">
        <v>225</v>
      </c>
      <c r="H29" s="10">
        <f>Table1[[#This Row],[Concentration effective (avant conversion)]]*140.116</f>
        <v>858.91108000000008</v>
      </c>
      <c r="I29" s="15" t="s">
        <v>226</v>
      </c>
      <c r="J29" s="131" t="s">
        <v>34</v>
      </c>
      <c r="K29" s="15" t="s">
        <v>255</v>
      </c>
      <c r="L29" s="15" t="s">
        <v>121</v>
      </c>
      <c r="M29" s="15" t="s">
        <v>87</v>
      </c>
      <c r="N29" s="15" t="s">
        <v>72</v>
      </c>
      <c r="O29" s="27">
        <v>20</v>
      </c>
      <c r="P29" s="15" t="s">
        <v>229</v>
      </c>
      <c r="Q29" s="27">
        <v>5.5</v>
      </c>
      <c r="R29" s="18" t="s">
        <v>28</v>
      </c>
      <c r="S29" s="12" t="s">
        <v>247</v>
      </c>
      <c r="T29" s="15" t="s">
        <v>74</v>
      </c>
      <c r="U29" s="15" t="s">
        <v>75</v>
      </c>
      <c r="V29" s="15" t="s">
        <v>90</v>
      </c>
      <c r="W29" s="133" t="s">
        <v>34</v>
      </c>
      <c r="X29" s="15" t="s">
        <v>230</v>
      </c>
      <c r="Y29" s="12" t="s">
        <v>231</v>
      </c>
      <c r="Z29" s="12" t="s">
        <v>248</v>
      </c>
    </row>
    <row r="30" spans="1:27" s="53" customFormat="1" ht="15.9" customHeight="1" x14ac:dyDescent="0.25">
      <c r="A30" s="15" t="s">
        <v>160</v>
      </c>
      <c r="B30" s="10" t="s">
        <v>129</v>
      </c>
      <c r="C30" s="27" t="s">
        <v>223</v>
      </c>
      <c r="D30" s="10" t="s">
        <v>180</v>
      </c>
      <c r="E30" s="15" t="s">
        <v>249</v>
      </c>
      <c r="F30" s="15">
        <v>0.56999999999999995</v>
      </c>
      <c r="G30" s="15" t="s">
        <v>225</v>
      </c>
      <c r="H30" s="10">
        <f>Table1[[#This Row],[Concentration effective (avant conversion)]]*140.116</f>
        <v>79.866119999999995</v>
      </c>
      <c r="I30" s="15" t="s">
        <v>250</v>
      </c>
      <c r="J30" s="131" t="s">
        <v>34</v>
      </c>
      <c r="K30" s="27" t="s">
        <v>256</v>
      </c>
      <c r="L30" s="27" t="s">
        <v>121</v>
      </c>
      <c r="M30" s="15" t="s">
        <v>87</v>
      </c>
      <c r="N30" s="27" t="s">
        <v>72</v>
      </c>
      <c r="O30" s="27">
        <v>20</v>
      </c>
      <c r="P30" s="15" t="s">
        <v>229</v>
      </c>
      <c r="Q30" s="27">
        <v>5.5</v>
      </c>
      <c r="R30" s="18" t="s">
        <v>28</v>
      </c>
      <c r="S30" s="131" t="s">
        <v>34</v>
      </c>
      <c r="T30" s="15" t="s">
        <v>74</v>
      </c>
      <c r="U30" s="27" t="s">
        <v>75</v>
      </c>
      <c r="V30" s="15" t="s">
        <v>90</v>
      </c>
      <c r="W30" s="133" t="s">
        <v>34</v>
      </c>
      <c r="X30" s="15" t="s">
        <v>230</v>
      </c>
      <c r="Y30" s="12" t="s">
        <v>231</v>
      </c>
      <c r="Z30" s="12" t="s">
        <v>254</v>
      </c>
    </row>
    <row r="31" spans="1:27" s="53" customFormat="1" ht="15.9" customHeight="1" x14ac:dyDescent="0.25">
      <c r="A31" s="15" t="s">
        <v>160</v>
      </c>
      <c r="B31" s="10" t="s">
        <v>129</v>
      </c>
      <c r="C31" s="15" t="s">
        <v>223</v>
      </c>
      <c r="D31" s="10" t="s">
        <v>180</v>
      </c>
      <c r="E31" s="15" t="s">
        <v>249</v>
      </c>
      <c r="F31" s="15">
        <v>0.63</v>
      </c>
      <c r="G31" s="15" t="s">
        <v>225</v>
      </c>
      <c r="H31" s="10">
        <f>Table1[[#This Row],[Concentration effective (avant conversion)]]*140.116</f>
        <v>88.273080000000007</v>
      </c>
      <c r="I31" s="15" t="s">
        <v>226</v>
      </c>
      <c r="J31" s="131" t="s">
        <v>34</v>
      </c>
      <c r="K31" s="27" t="s">
        <v>257</v>
      </c>
      <c r="L31" s="15" t="s">
        <v>121</v>
      </c>
      <c r="M31" s="15" t="s">
        <v>87</v>
      </c>
      <c r="N31" s="27" t="s">
        <v>72</v>
      </c>
      <c r="O31" s="27">
        <v>20</v>
      </c>
      <c r="P31" s="15" t="s">
        <v>229</v>
      </c>
      <c r="Q31" s="27">
        <v>5.5</v>
      </c>
      <c r="R31" s="18" t="s">
        <v>28</v>
      </c>
      <c r="S31" s="131" t="s">
        <v>34</v>
      </c>
      <c r="T31" s="15" t="s">
        <v>74</v>
      </c>
      <c r="U31" s="15" t="s">
        <v>75</v>
      </c>
      <c r="V31" s="15" t="s">
        <v>90</v>
      </c>
      <c r="W31" s="134" t="s">
        <v>34</v>
      </c>
      <c r="X31" s="15" t="s">
        <v>230</v>
      </c>
      <c r="Y31" s="12" t="s">
        <v>231</v>
      </c>
      <c r="Z31" s="12" t="s">
        <v>232</v>
      </c>
    </row>
    <row r="32" spans="1:27" s="53" customFormat="1" ht="15.9" customHeight="1" x14ac:dyDescent="0.25">
      <c r="A32" s="10" t="s">
        <v>160</v>
      </c>
      <c r="B32" s="10" t="s">
        <v>129</v>
      </c>
      <c r="C32" s="10" t="s">
        <v>223</v>
      </c>
      <c r="D32" s="10" t="s">
        <v>180</v>
      </c>
      <c r="E32" s="15" t="s">
        <v>224</v>
      </c>
      <c r="F32" s="15">
        <v>0.11</v>
      </c>
      <c r="G32" s="15" t="s">
        <v>225</v>
      </c>
      <c r="H32" s="10">
        <f>Table1[[#This Row],[Concentration effective (avant conversion)]]*140.116</f>
        <v>15.412760000000002</v>
      </c>
      <c r="I32" s="15" t="s">
        <v>250</v>
      </c>
      <c r="J32" s="131" t="s">
        <v>34</v>
      </c>
      <c r="K32" s="15" t="s">
        <v>258</v>
      </c>
      <c r="L32" s="15" t="s">
        <v>121</v>
      </c>
      <c r="M32" s="15" t="s">
        <v>87</v>
      </c>
      <c r="N32" s="15" t="s">
        <v>72</v>
      </c>
      <c r="O32" s="27">
        <v>20</v>
      </c>
      <c r="P32" s="15" t="s">
        <v>229</v>
      </c>
      <c r="Q32" s="27">
        <v>5.5</v>
      </c>
      <c r="R32" s="18" t="s">
        <v>28</v>
      </c>
      <c r="S32" s="12" t="s">
        <v>247</v>
      </c>
      <c r="T32" s="15" t="s">
        <v>74</v>
      </c>
      <c r="U32" s="15" t="s">
        <v>75</v>
      </c>
      <c r="V32" s="15" t="s">
        <v>90</v>
      </c>
      <c r="W32" s="134" t="s">
        <v>34</v>
      </c>
      <c r="X32" s="15" t="s">
        <v>230</v>
      </c>
      <c r="Y32" s="12" t="s">
        <v>231</v>
      </c>
      <c r="Z32" s="12" t="s">
        <v>252</v>
      </c>
    </row>
    <row r="33" spans="1:27" s="27" customFormat="1" ht="15.9" customHeight="1" x14ac:dyDescent="0.25">
      <c r="A33" s="27" t="s">
        <v>259</v>
      </c>
      <c r="B33" s="27" t="s">
        <v>81</v>
      </c>
      <c r="C33" s="27" t="s">
        <v>260</v>
      </c>
      <c r="D33" s="27" t="s">
        <v>261</v>
      </c>
      <c r="E33" s="27" t="s">
        <v>262</v>
      </c>
      <c r="F33" s="27">
        <v>2.5</v>
      </c>
      <c r="G33" s="27" t="s">
        <v>67</v>
      </c>
      <c r="H33" s="27">
        <f>Table1[[#This Row],[Concentration effective (avant conversion)]]*0.8140836069*1000</f>
        <v>2035.2090172500002</v>
      </c>
      <c r="I33" s="27" t="s">
        <v>86</v>
      </c>
      <c r="J33" s="131" t="s">
        <v>34</v>
      </c>
      <c r="K33" s="10" t="s">
        <v>163</v>
      </c>
      <c r="L33" s="27" t="s">
        <v>70</v>
      </c>
      <c r="M33" s="27" t="s">
        <v>122</v>
      </c>
      <c r="N33" s="27" t="s">
        <v>72</v>
      </c>
      <c r="O33" s="27">
        <v>20</v>
      </c>
      <c r="P33" s="15" t="s">
        <v>28</v>
      </c>
      <c r="Q33" s="27">
        <v>7.19</v>
      </c>
      <c r="R33" s="18" t="s">
        <v>28</v>
      </c>
      <c r="S33" s="131" t="s">
        <v>34</v>
      </c>
      <c r="T33" s="27" t="s">
        <v>263</v>
      </c>
      <c r="U33" s="27" t="s">
        <v>75</v>
      </c>
      <c r="V33" s="27" t="s">
        <v>90</v>
      </c>
      <c r="W33" s="134" t="s">
        <v>34</v>
      </c>
      <c r="X33" s="27" t="s">
        <v>264</v>
      </c>
      <c r="Y33" s="12" t="s">
        <v>265</v>
      </c>
      <c r="Z33" s="12" t="s">
        <v>2010</v>
      </c>
      <c r="AA33" s="44"/>
    </row>
    <row r="34" spans="1:27" s="41" customFormat="1" ht="15.9" customHeight="1" x14ac:dyDescent="0.25">
      <c r="A34" s="27" t="s">
        <v>108</v>
      </c>
      <c r="B34" s="27" t="s">
        <v>81</v>
      </c>
      <c r="C34" s="27" t="s">
        <v>109</v>
      </c>
      <c r="D34" s="27" t="s">
        <v>110</v>
      </c>
      <c r="E34" s="27" t="s">
        <v>66</v>
      </c>
      <c r="F34" s="132" t="s">
        <v>34</v>
      </c>
      <c r="G34" s="132" t="s">
        <v>34</v>
      </c>
      <c r="H34" s="27">
        <v>330</v>
      </c>
      <c r="I34" s="27" t="s">
        <v>86</v>
      </c>
      <c r="J34" s="131" t="s">
        <v>34</v>
      </c>
      <c r="K34" s="27" t="s">
        <v>266</v>
      </c>
      <c r="L34" s="27" t="s">
        <v>70</v>
      </c>
      <c r="M34" s="27" t="s">
        <v>28</v>
      </c>
      <c r="N34" s="27" t="s">
        <v>72</v>
      </c>
      <c r="O34" s="27" t="s">
        <v>267</v>
      </c>
      <c r="P34" s="15" t="s">
        <v>28</v>
      </c>
      <c r="Q34" s="27">
        <v>7</v>
      </c>
      <c r="R34" s="18" t="s">
        <v>28</v>
      </c>
      <c r="S34" s="131" t="s">
        <v>34</v>
      </c>
      <c r="T34" s="27" t="s">
        <v>74</v>
      </c>
      <c r="U34" s="27" t="s">
        <v>75</v>
      </c>
      <c r="V34" s="27" t="s">
        <v>90</v>
      </c>
      <c r="W34" s="134" t="s">
        <v>34</v>
      </c>
      <c r="X34" s="90" t="s">
        <v>268</v>
      </c>
      <c r="Y34" s="12" t="s">
        <v>269</v>
      </c>
      <c r="Z34" s="12" t="s">
        <v>270</v>
      </c>
      <c r="AA34" s="44"/>
    </row>
    <row r="35" spans="1:27" s="41" customFormat="1" ht="15.9" customHeight="1" x14ac:dyDescent="0.25">
      <c r="A35" s="27" t="s">
        <v>108</v>
      </c>
      <c r="B35" s="27" t="s">
        <v>81</v>
      </c>
      <c r="C35" s="27" t="s">
        <v>109</v>
      </c>
      <c r="D35" s="27" t="s">
        <v>110</v>
      </c>
      <c r="E35" s="27" t="s">
        <v>271</v>
      </c>
      <c r="F35" s="132" t="s">
        <v>34</v>
      </c>
      <c r="G35" s="132" t="s">
        <v>34</v>
      </c>
      <c r="H35" s="27">
        <v>50</v>
      </c>
      <c r="I35" s="27" t="s">
        <v>86</v>
      </c>
      <c r="J35" s="131" t="s">
        <v>34</v>
      </c>
      <c r="K35" s="27" t="s">
        <v>272</v>
      </c>
      <c r="L35" s="27" t="s">
        <v>70</v>
      </c>
      <c r="M35" s="27" t="s">
        <v>28</v>
      </c>
      <c r="N35" s="27" t="s">
        <v>72</v>
      </c>
      <c r="O35" s="27" t="s">
        <v>267</v>
      </c>
      <c r="P35" s="15" t="s">
        <v>28</v>
      </c>
      <c r="Q35" s="27">
        <v>7</v>
      </c>
      <c r="R35" s="18" t="s">
        <v>28</v>
      </c>
      <c r="S35" s="131" t="s">
        <v>34</v>
      </c>
      <c r="T35" s="27" t="s">
        <v>74</v>
      </c>
      <c r="U35" s="27" t="s">
        <v>75</v>
      </c>
      <c r="V35" s="27" t="s">
        <v>90</v>
      </c>
      <c r="W35" s="134" t="s">
        <v>34</v>
      </c>
      <c r="X35" s="90" t="s">
        <v>268</v>
      </c>
      <c r="Y35" s="17" t="s">
        <v>269</v>
      </c>
      <c r="Z35" s="12" t="s">
        <v>270</v>
      </c>
      <c r="AA35" s="44"/>
    </row>
    <row r="36" spans="1:27" s="43" customFormat="1" ht="15.9" customHeight="1" x14ac:dyDescent="0.25">
      <c r="A36" s="10" t="s">
        <v>160</v>
      </c>
      <c r="B36" s="10" t="s">
        <v>81</v>
      </c>
      <c r="C36" s="10" t="s">
        <v>161</v>
      </c>
      <c r="D36" s="10" t="s">
        <v>83</v>
      </c>
      <c r="E36" s="10" t="s">
        <v>273</v>
      </c>
      <c r="F36" s="10">
        <v>26.3</v>
      </c>
      <c r="G36" s="10" t="s">
        <v>67</v>
      </c>
      <c r="H36" s="10">
        <f>Table1[[#This Row],[Concentration effective (avant conversion)]]*1000</f>
        <v>26300</v>
      </c>
      <c r="I36" s="10" t="s">
        <v>86</v>
      </c>
      <c r="J36" s="131" t="s">
        <v>34</v>
      </c>
      <c r="K36" s="133" t="s">
        <v>274</v>
      </c>
      <c r="L36" s="10" t="s">
        <v>70</v>
      </c>
      <c r="M36" s="10" t="s">
        <v>87</v>
      </c>
      <c r="N36" s="10" t="s">
        <v>72</v>
      </c>
      <c r="O36" s="10">
        <v>20</v>
      </c>
      <c r="P36" s="10">
        <v>250</v>
      </c>
      <c r="Q36" s="10">
        <v>7.4</v>
      </c>
      <c r="R36" s="10">
        <v>0</v>
      </c>
      <c r="S36" s="131" t="s">
        <v>34</v>
      </c>
      <c r="T36" s="10" t="s">
        <v>263</v>
      </c>
      <c r="U36" s="10" t="s">
        <v>75</v>
      </c>
      <c r="V36" s="10" t="s">
        <v>90</v>
      </c>
      <c r="W36" s="134" t="s">
        <v>34</v>
      </c>
      <c r="X36" s="35" t="s">
        <v>275</v>
      </c>
      <c r="Y36" s="21" t="s">
        <v>276</v>
      </c>
      <c r="Z36" s="25" t="s">
        <v>277</v>
      </c>
      <c r="AA36" s="45"/>
    </row>
    <row r="37" spans="1:27" s="41" customFormat="1" ht="15.9" customHeight="1" x14ac:dyDescent="0.25">
      <c r="A37" s="10" t="s">
        <v>160</v>
      </c>
      <c r="B37" s="10" t="s">
        <v>81</v>
      </c>
      <c r="C37" s="10" t="s">
        <v>207</v>
      </c>
      <c r="D37" s="10" t="s">
        <v>208</v>
      </c>
      <c r="E37" s="10" t="s">
        <v>278</v>
      </c>
      <c r="F37" s="10">
        <v>31.1</v>
      </c>
      <c r="G37" s="10" t="s">
        <v>67</v>
      </c>
      <c r="H37" s="10">
        <f>Table1[[#This Row],[Concentration effective (avant conversion)]]*1000</f>
        <v>31100</v>
      </c>
      <c r="I37" s="10" t="s">
        <v>86</v>
      </c>
      <c r="J37" s="131" t="s">
        <v>34</v>
      </c>
      <c r="K37" s="133" t="s">
        <v>279</v>
      </c>
      <c r="L37" s="10" t="s">
        <v>280</v>
      </c>
      <c r="M37" s="10" t="s">
        <v>87</v>
      </c>
      <c r="N37" s="10" t="s">
        <v>72</v>
      </c>
      <c r="O37" s="10">
        <v>25</v>
      </c>
      <c r="P37" s="10">
        <v>83.9</v>
      </c>
      <c r="Q37" s="10">
        <v>7.3</v>
      </c>
      <c r="R37" s="10">
        <v>0</v>
      </c>
      <c r="S37" s="131" t="s">
        <v>34</v>
      </c>
      <c r="T37" s="10" t="s">
        <v>263</v>
      </c>
      <c r="U37" s="10" t="s">
        <v>75</v>
      </c>
      <c r="V37" s="10" t="s">
        <v>90</v>
      </c>
      <c r="W37" s="134" t="s">
        <v>34</v>
      </c>
      <c r="X37" s="35" t="s">
        <v>275</v>
      </c>
      <c r="Y37" s="21" t="s">
        <v>276</v>
      </c>
      <c r="Z37" s="25" t="s">
        <v>281</v>
      </c>
      <c r="AA37" s="44"/>
    </row>
    <row r="38" spans="1:27" s="43" customFormat="1" ht="15.9" customHeight="1" x14ac:dyDescent="0.25">
      <c r="A38" s="10" t="s">
        <v>160</v>
      </c>
      <c r="B38" s="10" t="s">
        <v>81</v>
      </c>
      <c r="C38" s="10" t="s">
        <v>282</v>
      </c>
      <c r="D38" s="10" t="s">
        <v>283</v>
      </c>
      <c r="E38" s="10" t="s">
        <v>284</v>
      </c>
      <c r="F38" s="10">
        <v>33</v>
      </c>
      <c r="G38" s="10" t="s">
        <v>67</v>
      </c>
      <c r="H38" s="10">
        <f>Table1[[#This Row],[Concentration effective (avant conversion)]]*1000</f>
        <v>33000</v>
      </c>
      <c r="I38" s="10" t="s">
        <v>86</v>
      </c>
      <c r="J38" s="131" t="s">
        <v>34</v>
      </c>
      <c r="K38" s="133" t="s">
        <v>285</v>
      </c>
      <c r="L38" s="10" t="s">
        <v>70</v>
      </c>
      <c r="M38" s="10" t="s">
        <v>87</v>
      </c>
      <c r="N38" s="10" t="s">
        <v>72</v>
      </c>
      <c r="O38" s="10">
        <v>25</v>
      </c>
      <c r="P38" s="10">
        <v>83.9</v>
      </c>
      <c r="Q38" s="10">
        <v>7.3</v>
      </c>
      <c r="R38" s="10">
        <v>0</v>
      </c>
      <c r="S38" s="131" t="s">
        <v>34</v>
      </c>
      <c r="T38" s="10" t="s">
        <v>263</v>
      </c>
      <c r="U38" s="10" t="s">
        <v>75</v>
      </c>
      <c r="V38" s="10" t="s">
        <v>90</v>
      </c>
      <c r="W38" s="134" t="s">
        <v>34</v>
      </c>
      <c r="X38" s="35" t="s">
        <v>275</v>
      </c>
      <c r="Y38" s="21" t="s">
        <v>276</v>
      </c>
      <c r="Z38" s="25" t="s">
        <v>281</v>
      </c>
      <c r="AA38" s="45"/>
    </row>
    <row r="39" spans="1:27" s="83" customFormat="1" ht="15.9" customHeight="1" x14ac:dyDescent="0.25">
      <c r="A39" s="10" t="s">
        <v>160</v>
      </c>
      <c r="B39" s="10" t="s">
        <v>81</v>
      </c>
      <c r="C39" s="10" t="s">
        <v>161</v>
      </c>
      <c r="D39" s="10" t="s">
        <v>83</v>
      </c>
      <c r="E39" s="10" t="s">
        <v>286</v>
      </c>
      <c r="F39" s="10">
        <v>0.3</v>
      </c>
      <c r="G39" s="10" t="s">
        <v>67</v>
      </c>
      <c r="H39" s="10">
        <f>Table1[[#This Row],[Concentration effective (avant conversion)]]*1000</f>
        <v>300</v>
      </c>
      <c r="I39" s="10" t="s">
        <v>86</v>
      </c>
      <c r="J39" s="131" t="s">
        <v>34</v>
      </c>
      <c r="K39" s="10" t="s">
        <v>287</v>
      </c>
      <c r="L39" s="10" t="s">
        <v>121</v>
      </c>
      <c r="M39" s="10" t="s">
        <v>122</v>
      </c>
      <c r="N39" s="10" t="s">
        <v>72</v>
      </c>
      <c r="O39" s="10">
        <v>21</v>
      </c>
      <c r="P39" s="10">
        <v>220</v>
      </c>
      <c r="Q39" s="10">
        <v>7.5</v>
      </c>
      <c r="R39" s="10">
        <v>10.6</v>
      </c>
      <c r="S39" s="131" t="s">
        <v>34</v>
      </c>
      <c r="T39" s="10" t="s">
        <v>74</v>
      </c>
      <c r="U39" s="10" t="s">
        <v>75</v>
      </c>
      <c r="V39" s="10" t="s">
        <v>90</v>
      </c>
      <c r="W39" s="134" t="s">
        <v>34</v>
      </c>
      <c r="X39" s="35" t="s">
        <v>275</v>
      </c>
      <c r="Y39" s="21" t="s">
        <v>276</v>
      </c>
      <c r="Z39" s="25" t="s">
        <v>2012</v>
      </c>
      <c r="AA39" s="6"/>
    </row>
    <row r="40" spans="1:27" s="10" customFormat="1" ht="15.9" customHeight="1" x14ac:dyDescent="0.25">
      <c r="A40" s="27" t="s">
        <v>108</v>
      </c>
      <c r="B40" s="10" t="s">
        <v>129</v>
      </c>
      <c r="C40" s="15" t="s">
        <v>288</v>
      </c>
      <c r="D40" s="15" t="s">
        <v>289</v>
      </c>
      <c r="E40" s="15" t="s">
        <v>290</v>
      </c>
      <c r="F40" s="132" t="s">
        <v>34</v>
      </c>
      <c r="G40" s="132" t="s">
        <v>34</v>
      </c>
      <c r="H40" s="15" t="s">
        <v>291</v>
      </c>
      <c r="I40" s="15" t="s">
        <v>86</v>
      </c>
      <c r="J40" s="131" t="s">
        <v>34</v>
      </c>
      <c r="K40" s="15" t="s">
        <v>163</v>
      </c>
      <c r="L40" s="15" t="s">
        <v>121</v>
      </c>
      <c r="M40" s="15" t="s">
        <v>87</v>
      </c>
      <c r="N40" s="27" t="s">
        <v>72</v>
      </c>
      <c r="O40" s="27">
        <v>21.7</v>
      </c>
      <c r="P40" s="15" t="s">
        <v>28</v>
      </c>
      <c r="Q40" s="27" t="s">
        <v>292</v>
      </c>
      <c r="R40" s="18" t="s">
        <v>28</v>
      </c>
      <c r="S40" s="131" t="s">
        <v>34</v>
      </c>
      <c r="T40" s="15" t="s">
        <v>263</v>
      </c>
      <c r="U40" s="15" t="s">
        <v>75</v>
      </c>
      <c r="V40" s="15" t="s">
        <v>90</v>
      </c>
      <c r="W40" s="134" t="s">
        <v>34</v>
      </c>
      <c r="X40" s="82" t="s">
        <v>136</v>
      </c>
      <c r="Y40" s="17" t="s">
        <v>137</v>
      </c>
      <c r="Z40" s="12" t="s">
        <v>293</v>
      </c>
      <c r="AA40" s="6"/>
    </row>
    <row r="41" spans="1:27" s="10" customFormat="1" ht="15.9" customHeight="1" x14ac:dyDescent="0.25">
      <c r="A41" s="27" t="s">
        <v>108</v>
      </c>
      <c r="B41" s="10" t="s">
        <v>129</v>
      </c>
      <c r="C41" s="15" t="s">
        <v>130</v>
      </c>
      <c r="D41" s="15" t="s">
        <v>131</v>
      </c>
      <c r="E41" s="15" t="s">
        <v>294</v>
      </c>
      <c r="F41" s="132" t="s">
        <v>34</v>
      </c>
      <c r="G41" s="132" t="s">
        <v>34</v>
      </c>
      <c r="H41" s="27">
        <v>5578</v>
      </c>
      <c r="I41" s="15" t="s">
        <v>86</v>
      </c>
      <c r="J41" s="131" t="s">
        <v>34</v>
      </c>
      <c r="K41" s="15" t="s">
        <v>69</v>
      </c>
      <c r="L41" s="15" t="s">
        <v>121</v>
      </c>
      <c r="M41" s="15" t="s">
        <v>71</v>
      </c>
      <c r="N41" s="27" t="s">
        <v>72</v>
      </c>
      <c r="O41" s="27" t="s">
        <v>133</v>
      </c>
      <c r="P41" s="15" t="s">
        <v>28</v>
      </c>
      <c r="Q41" s="27" t="s">
        <v>134</v>
      </c>
      <c r="R41" s="18" t="s">
        <v>28</v>
      </c>
      <c r="S41" s="131" t="s">
        <v>34</v>
      </c>
      <c r="T41" s="27" t="s">
        <v>74</v>
      </c>
      <c r="U41" s="15" t="s">
        <v>75</v>
      </c>
      <c r="V41" s="15" t="s">
        <v>90</v>
      </c>
      <c r="W41" s="133" t="s">
        <v>34</v>
      </c>
      <c r="X41" s="15" t="s">
        <v>136</v>
      </c>
      <c r="Y41" s="17" t="s">
        <v>137</v>
      </c>
      <c r="Z41" s="12" t="s">
        <v>138</v>
      </c>
      <c r="AA41" s="6"/>
    </row>
    <row r="42" spans="1:27" s="10" customFormat="1" ht="15.9" customHeight="1" x14ac:dyDescent="0.25">
      <c r="A42" s="27" t="s">
        <v>108</v>
      </c>
      <c r="B42" s="10" t="s">
        <v>129</v>
      </c>
      <c r="C42" s="15" t="s">
        <v>130</v>
      </c>
      <c r="D42" s="15" t="s">
        <v>131</v>
      </c>
      <c r="E42" s="15" t="s">
        <v>295</v>
      </c>
      <c r="F42" s="132" t="s">
        <v>34</v>
      </c>
      <c r="G42" s="132" t="s">
        <v>34</v>
      </c>
      <c r="H42" s="27">
        <v>2028</v>
      </c>
      <c r="I42" s="15" t="s">
        <v>86</v>
      </c>
      <c r="J42" s="131" t="s">
        <v>34</v>
      </c>
      <c r="K42" s="15" t="s">
        <v>69</v>
      </c>
      <c r="L42" s="15" t="s">
        <v>121</v>
      </c>
      <c r="M42" s="15" t="s">
        <v>71</v>
      </c>
      <c r="N42" s="27" t="s">
        <v>72</v>
      </c>
      <c r="O42" s="27" t="s">
        <v>133</v>
      </c>
      <c r="P42" s="15" t="s">
        <v>28</v>
      </c>
      <c r="Q42" s="27" t="s">
        <v>134</v>
      </c>
      <c r="R42" s="18" t="s">
        <v>28</v>
      </c>
      <c r="S42" s="131" t="s">
        <v>34</v>
      </c>
      <c r="T42" s="27" t="s">
        <v>74</v>
      </c>
      <c r="U42" s="15" t="s">
        <v>75</v>
      </c>
      <c r="V42" s="15" t="s">
        <v>90</v>
      </c>
      <c r="W42" s="134" t="s">
        <v>34</v>
      </c>
      <c r="X42" s="15" t="s">
        <v>136</v>
      </c>
      <c r="Y42" s="17" t="s">
        <v>137</v>
      </c>
      <c r="Z42" s="12" t="s">
        <v>138</v>
      </c>
      <c r="AA42" s="6"/>
    </row>
    <row r="43" spans="1:27" s="10" customFormat="1" ht="15.9" customHeight="1" x14ac:dyDescent="0.25">
      <c r="A43" s="27" t="s">
        <v>108</v>
      </c>
      <c r="B43" s="10" t="s">
        <v>129</v>
      </c>
      <c r="C43" s="15" t="s">
        <v>130</v>
      </c>
      <c r="D43" s="15" t="s">
        <v>131</v>
      </c>
      <c r="E43" s="15" t="s">
        <v>296</v>
      </c>
      <c r="F43" s="132" t="s">
        <v>34</v>
      </c>
      <c r="G43" s="132" t="s">
        <v>34</v>
      </c>
      <c r="H43" s="27">
        <v>2757</v>
      </c>
      <c r="I43" s="15" t="s">
        <v>86</v>
      </c>
      <c r="J43" s="131" t="s">
        <v>34</v>
      </c>
      <c r="K43" s="15" t="s">
        <v>69</v>
      </c>
      <c r="L43" s="15" t="s">
        <v>121</v>
      </c>
      <c r="M43" s="15" t="s">
        <v>71</v>
      </c>
      <c r="N43" s="27" t="s">
        <v>72</v>
      </c>
      <c r="O43" s="27" t="s">
        <v>133</v>
      </c>
      <c r="P43" s="15" t="s">
        <v>28</v>
      </c>
      <c r="Q43" s="27" t="s">
        <v>134</v>
      </c>
      <c r="R43" s="18" t="s">
        <v>28</v>
      </c>
      <c r="S43" s="131" t="s">
        <v>34</v>
      </c>
      <c r="T43" s="27" t="s">
        <v>74</v>
      </c>
      <c r="U43" s="15" t="s">
        <v>75</v>
      </c>
      <c r="V43" s="15" t="s">
        <v>90</v>
      </c>
      <c r="W43" s="134" t="s">
        <v>34</v>
      </c>
      <c r="X43" s="15" t="s">
        <v>136</v>
      </c>
      <c r="Y43" s="17" t="s">
        <v>137</v>
      </c>
      <c r="Z43" s="63" t="s">
        <v>138</v>
      </c>
      <c r="AA43" s="6"/>
    </row>
    <row r="44" spans="1:27" s="83" customFormat="1" ht="15.9" customHeight="1" x14ac:dyDescent="0.25">
      <c r="A44" s="27" t="s">
        <v>108</v>
      </c>
      <c r="B44" s="10" t="s">
        <v>129</v>
      </c>
      <c r="C44" s="15" t="s">
        <v>130</v>
      </c>
      <c r="D44" s="15" t="s">
        <v>131</v>
      </c>
      <c r="E44" s="15" t="s">
        <v>297</v>
      </c>
      <c r="F44" s="132" t="s">
        <v>34</v>
      </c>
      <c r="G44" s="132" t="s">
        <v>34</v>
      </c>
      <c r="H44" s="27">
        <v>3873</v>
      </c>
      <c r="I44" s="15" t="s">
        <v>86</v>
      </c>
      <c r="J44" s="131" t="s">
        <v>34</v>
      </c>
      <c r="K44" s="15" t="s">
        <v>69</v>
      </c>
      <c r="L44" s="15" t="s">
        <v>121</v>
      </c>
      <c r="M44" s="15" t="s">
        <v>71</v>
      </c>
      <c r="N44" s="27" t="s">
        <v>72</v>
      </c>
      <c r="O44" s="27" t="s">
        <v>133</v>
      </c>
      <c r="P44" s="15" t="s">
        <v>28</v>
      </c>
      <c r="Q44" s="27" t="s">
        <v>134</v>
      </c>
      <c r="R44" s="18" t="s">
        <v>28</v>
      </c>
      <c r="S44" s="131" t="s">
        <v>34</v>
      </c>
      <c r="T44" s="27" t="s">
        <v>74</v>
      </c>
      <c r="U44" s="15" t="s">
        <v>75</v>
      </c>
      <c r="V44" s="15" t="s">
        <v>90</v>
      </c>
      <c r="W44" s="134" t="s">
        <v>34</v>
      </c>
      <c r="X44" s="15" t="s">
        <v>136</v>
      </c>
      <c r="Y44" s="17" t="s">
        <v>137</v>
      </c>
      <c r="Z44" s="63" t="s">
        <v>138</v>
      </c>
      <c r="AA44" s="6"/>
    </row>
    <row r="45" spans="1:27" s="41" customFormat="1" ht="15.9" customHeight="1" x14ac:dyDescent="0.25">
      <c r="A45" s="27" t="s">
        <v>108</v>
      </c>
      <c r="B45" s="15" t="s">
        <v>81</v>
      </c>
      <c r="C45" s="15" t="s">
        <v>140</v>
      </c>
      <c r="D45" s="15" t="s">
        <v>141</v>
      </c>
      <c r="E45" s="15" t="s">
        <v>298</v>
      </c>
      <c r="F45" s="132" t="s">
        <v>34</v>
      </c>
      <c r="G45" s="132" t="s">
        <v>34</v>
      </c>
      <c r="H45" s="27">
        <v>1570</v>
      </c>
      <c r="I45" s="27" t="s">
        <v>86</v>
      </c>
      <c r="J45" s="131" t="s">
        <v>34</v>
      </c>
      <c r="K45" s="27" t="s">
        <v>299</v>
      </c>
      <c r="L45" s="27" t="s">
        <v>121</v>
      </c>
      <c r="M45" s="27" t="s">
        <v>71</v>
      </c>
      <c r="N45" s="27" t="s">
        <v>72</v>
      </c>
      <c r="O45" s="27">
        <v>21</v>
      </c>
      <c r="P45" s="15" t="s">
        <v>28</v>
      </c>
      <c r="Q45" s="27">
        <v>6.8</v>
      </c>
      <c r="R45" s="18" t="s">
        <v>28</v>
      </c>
      <c r="S45" s="131" t="s">
        <v>34</v>
      </c>
      <c r="T45" s="27" t="s">
        <v>74</v>
      </c>
      <c r="U45" s="27" t="s">
        <v>75</v>
      </c>
      <c r="V45" s="15" t="s">
        <v>90</v>
      </c>
      <c r="W45" s="134" t="s">
        <v>34</v>
      </c>
      <c r="X45" s="90" t="s">
        <v>144</v>
      </c>
      <c r="Y45" s="17" t="s">
        <v>145</v>
      </c>
      <c r="Z45" s="12" t="s">
        <v>300</v>
      </c>
      <c r="AA45" s="44"/>
    </row>
    <row r="46" spans="1:27" s="84" customFormat="1" ht="15.9" customHeight="1" x14ac:dyDescent="0.25">
      <c r="A46" s="27" t="s">
        <v>108</v>
      </c>
      <c r="B46" s="15" t="s">
        <v>81</v>
      </c>
      <c r="C46" s="15" t="s">
        <v>140</v>
      </c>
      <c r="D46" s="15" t="s">
        <v>141</v>
      </c>
      <c r="E46" s="15" t="s">
        <v>301</v>
      </c>
      <c r="F46" s="132" t="s">
        <v>34</v>
      </c>
      <c r="G46" s="132" t="s">
        <v>34</v>
      </c>
      <c r="H46" s="15">
        <v>69</v>
      </c>
      <c r="I46" s="15" t="s">
        <v>86</v>
      </c>
      <c r="J46" s="131" t="s">
        <v>34</v>
      </c>
      <c r="K46" s="131" t="s">
        <v>302</v>
      </c>
      <c r="L46" s="27" t="s">
        <v>121</v>
      </c>
      <c r="M46" s="27" t="s">
        <v>71</v>
      </c>
      <c r="N46" s="27" t="s">
        <v>72</v>
      </c>
      <c r="O46" s="27">
        <v>21</v>
      </c>
      <c r="P46" s="15" t="s">
        <v>28</v>
      </c>
      <c r="Q46" s="27">
        <v>6.8</v>
      </c>
      <c r="R46" s="18" t="s">
        <v>28</v>
      </c>
      <c r="S46" s="131" t="s">
        <v>34</v>
      </c>
      <c r="T46" s="27" t="s">
        <v>74</v>
      </c>
      <c r="U46" s="27" t="s">
        <v>75</v>
      </c>
      <c r="V46" s="15" t="s">
        <v>90</v>
      </c>
      <c r="W46" s="134" t="s">
        <v>34</v>
      </c>
      <c r="X46" s="90" t="s">
        <v>144</v>
      </c>
      <c r="Y46" s="17" t="s">
        <v>145</v>
      </c>
      <c r="Z46" s="12" t="s">
        <v>303</v>
      </c>
      <c r="AA46" s="42"/>
    </row>
    <row r="47" spans="1:27" s="18" customFormat="1" ht="15.9" customHeight="1" x14ac:dyDescent="0.25">
      <c r="A47" s="27" t="s">
        <v>108</v>
      </c>
      <c r="B47" s="15" t="s">
        <v>81</v>
      </c>
      <c r="C47" s="15" t="s">
        <v>140</v>
      </c>
      <c r="D47" s="15" t="s">
        <v>141</v>
      </c>
      <c r="E47" s="15" t="s">
        <v>304</v>
      </c>
      <c r="F47" s="132" t="s">
        <v>34</v>
      </c>
      <c r="G47" s="132" t="s">
        <v>34</v>
      </c>
      <c r="H47" s="15">
        <v>620</v>
      </c>
      <c r="I47" s="15" t="s">
        <v>86</v>
      </c>
      <c r="J47" s="131" t="s">
        <v>34</v>
      </c>
      <c r="K47" s="131" t="s">
        <v>305</v>
      </c>
      <c r="L47" s="27" t="s">
        <v>121</v>
      </c>
      <c r="M47" s="27" t="s">
        <v>71</v>
      </c>
      <c r="N47" s="27" t="s">
        <v>72</v>
      </c>
      <c r="O47" s="27">
        <v>21</v>
      </c>
      <c r="P47" s="15" t="s">
        <v>28</v>
      </c>
      <c r="Q47" s="27">
        <v>6.8</v>
      </c>
      <c r="R47" s="18" t="s">
        <v>28</v>
      </c>
      <c r="S47" s="131" t="s">
        <v>34</v>
      </c>
      <c r="T47" s="27" t="s">
        <v>74</v>
      </c>
      <c r="U47" s="27" t="s">
        <v>75</v>
      </c>
      <c r="V47" s="15" t="s">
        <v>90</v>
      </c>
      <c r="W47" s="134" t="s">
        <v>34</v>
      </c>
      <c r="X47" s="90" t="s">
        <v>144</v>
      </c>
      <c r="Y47" s="17" t="s">
        <v>145</v>
      </c>
      <c r="Z47" s="12" t="s">
        <v>303</v>
      </c>
      <c r="AA47" s="42"/>
    </row>
    <row r="48" spans="1:27" s="18" customFormat="1" ht="15.9" customHeight="1" x14ac:dyDescent="0.25">
      <c r="A48" s="15" t="s">
        <v>116</v>
      </c>
      <c r="B48" s="27" t="s">
        <v>63</v>
      </c>
      <c r="C48" s="27" t="s">
        <v>64</v>
      </c>
      <c r="D48" s="27" t="s">
        <v>65</v>
      </c>
      <c r="E48" s="27" t="s">
        <v>66</v>
      </c>
      <c r="F48" s="132" t="s">
        <v>34</v>
      </c>
      <c r="G48" s="132" t="s">
        <v>34</v>
      </c>
      <c r="H48" s="27" t="s">
        <v>306</v>
      </c>
      <c r="I48" s="27" t="s">
        <v>86</v>
      </c>
      <c r="J48" s="131" t="s">
        <v>34</v>
      </c>
      <c r="K48" s="15" t="s">
        <v>69</v>
      </c>
      <c r="L48" s="27" t="s">
        <v>70</v>
      </c>
      <c r="M48" s="27" t="s">
        <v>87</v>
      </c>
      <c r="N48" s="27" t="s">
        <v>72</v>
      </c>
      <c r="O48" s="27">
        <v>15</v>
      </c>
      <c r="P48" s="15" t="s">
        <v>28</v>
      </c>
      <c r="Q48" s="27" t="s">
        <v>28</v>
      </c>
      <c r="R48" s="18" t="s">
        <v>28</v>
      </c>
      <c r="S48" s="131" t="s">
        <v>34</v>
      </c>
      <c r="T48" s="27" t="s">
        <v>263</v>
      </c>
      <c r="U48" s="27" t="s">
        <v>75</v>
      </c>
      <c r="V48" s="15" t="s">
        <v>90</v>
      </c>
      <c r="W48" s="134" t="s">
        <v>34</v>
      </c>
      <c r="X48" s="27" t="s">
        <v>307</v>
      </c>
      <c r="Y48" s="17" t="s">
        <v>308</v>
      </c>
      <c r="Z48" s="12" t="s">
        <v>309</v>
      </c>
      <c r="AA48" s="42"/>
    </row>
    <row r="49" spans="1:27" s="84" customFormat="1" ht="15.9" customHeight="1" x14ac:dyDescent="0.25">
      <c r="A49" s="10" t="s">
        <v>310</v>
      </c>
      <c r="B49" s="10" t="s">
        <v>129</v>
      </c>
      <c r="C49" s="10" t="s">
        <v>311</v>
      </c>
      <c r="D49" s="10" t="s">
        <v>180</v>
      </c>
      <c r="E49" s="10" t="s">
        <v>312</v>
      </c>
      <c r="F49" s="10">
        <v>0.78600000000000003</v>
      </c>
      <c r="G49" s="10" t="s">
        <v>67</v>
      </c>
      <c r="H49" s="32">
        <f>Table1[[#This Row],[Concentration effective (avant conversion)]]*0.4217312786*1000</f>
        <v>331.4807849796</v>
      </c>
      <c r="I49" s="10" t="s">
        <v>68</v>
      </c>
      <c r="J49" s="131" t="s">
        <v>34</v>
      </c>
      <c r="K49" s="10" t="s">
        <v>163</v>
      </c>
      <c r="L49" s="10" t="s">
        <v>121</v>
      </c>
      <c r="M49" s="10" t="s">
        <v>87</v>
      </c>
      <c r="N49" s="10" t="s">
        <v>72</v>
      </c>
      <c r="O49" s="10" t="s">
        <v>313</v>
      </c>
      <c r="P49" s="10" t="s">
        <v>28</v>
      </c>
      <c r="Q49" s="10" t="s">
        <v>314</v>
      </c>
      <c r="R49" s="10" t="s">
        <v>28</v>
      </c>
      <c r="S49" s="131" t="s">
        <v>34</v>
      </c>
      <c r="T49" s="10" t="s">
        <v>263</v>
      </c>
      <c r="U49" s="10" t="s">
        <v>75</v>
      </c>
      <c r="V49" s="15" t="s">
        <v>90</v>
      </c>
      <c r="W49" s="134" t="s">
        <v>34</v>
      </c>
      <c r="X49" s="10" t="s">
        <v>315</v>
      </c>
      <c r="Y49" s="21" t="s">
        <v>316</v>
      </c>
      <c r="Z49" s="25" t="s">
        <v>1934</v>
      </c>
      <c r="AA49" s="42"/>
    </row>
    <row r="50" spans="1:27" s="84" customFormat="1" ht="15.9" customHeight="1" x14ac:dyDescent="0.25">
      <c r="A50" s="10" t="s">
        <v>310</v>
      </c>
      <c r="B50" s="10" t="s">
        <v>129</v>
      </c>
      <c r="C50" s="10" t="s">
        <v>311</v>
      </c>
      <c r="D50" s="10" t="s">
        <v>180</v>
      </c>
      <c r="E50" s="10" t="s">
        <v>317</v>
      </c>
      <c r="F50" s="10">
        <v>0.39100000000000001</v>
      </c>
      <c r="G50" s="10" t="s">
        <v>67</v>
      </c>
      <c r="H50" s="32">
        <f>Table1[[#This Row],[Concentration effective (avant conversion)]]*0.4217312786*1000</f>
        <v>164.89692993259999</v>
      </c>
      <c r="I50" s="10" t="s">
        <v>68</v>
      </c>
      <c r="J50" s="131" t="s">
        <v>34</v>
      </c>
      <c r="K50" s="10" t="s">
        <v>163</v>
      </c>
      <c r="L50" s="10" t="s">
        <v>121</v>
      </c>
      <c r="M50" s="10" t="s">
        <v>87</v>
      </c>
      <c r="N50" s="10" t="s">
        <v>72</v>
      </c>
      <c r="O50" s="10" t="s">
        <v>313</v>
      </c>
      <c r="P50" s="10" t="s">
        <v>28</v>
      </c>
      <c r="Q50" s="10" t="s">
        <v>314</v>
      </c>
      <c r="R50" s="10" t="s">
        <v>28</v>
      </c>
      <c r="S50" s="131" t="s">
        <v>34</v>
      </c>
      <c r="T50" s="10" t="s">
        <v>263</v>
      </c>
      <c r="U50" s="10" t="s">
        <v>75</v>
      </c>
      <c r="V50" s="15" t="s">
        <v>90</v>
      </c>
      <c r="W50" s="134" t="s">
        <v>34</v>
      </c>
      <c r="X50" s="35" t="s">
        <v>315</v>
      </c>
      <c r="Y50" s="21" t="s">
        <v>316</v>
      </c>
      <c r="Z50" s="25" t="s">
        <v>1934</v>
      </c>
      <c r="AA50" s="42"/>
    </row>
    <row r="51" spans="1:27" s="84" customFormat="1" ht="15.9" customHeight="1" x14ac:dyDescent="0.25">
      <c r="A51" s="10" t="s">
        <v>310</v>
      </c>
      <c r="B51" s="10" t="s">
        <v>129</v>
      </c>
      <c r="C51" s="10" t="s">
        <v>311</v>
      </c>
      <c r="D51" s="10" t="s">
        <v>180</v>
      </c>
      <c r="E51" s="10" t="s">
        <v>318</v>
      </c>
      <c r="F51" s="10">
        <v>0.55500000000000005</v>
      </c>
      <c r="G51" s="10" t="s">
        <v>67</v>
      </c>
      <c r="H51" s="32">
        <f>Table1[[#This Row],[Concentration effective (avant conversion)]]*0.4217312786*1000</f>
        <v>234.06085962300003</v>
      </c>
      <c r="I51" s="10" t="s">
        <v>68</v>
      </c>
      <c r="J51" s="131" t="s">
        <v>34</v>
      </c>
      <c r="K51" s="15" t="s">
        <v>163</v>
      </c>
      <c r="L51" s="10" t="s">
        <v>121</v>
      </c>
      <c r="M51" s="10" t="s">
        <v>87</v>
      </c>
      <c r="N51" s="10" t="s">
        <v>72</v>
      </c>
      <c r="O51" s="10" t="s">
        <v>313</v>
      </c>
      <c r="P51" s="10" t="s">
        <v>28</v>
      </c>
      <c r="Q51" s="10" t="s">
        <v>314</v>
      </c>
      <c r="R51" s="10" t="s">
        <v>28</v>
      </c>
      <c r="S51" s="131" t="s">
        <v>34</v>
      </c>
      <c r="T51" s="10" t="s">
        <v>263</v>
      </c>
      <c r="U51" s="10" t="s">
        <v>75</v>
      </c>
      <c r="V51" s="15" t="s">
        <v>90</v>
      </c>
      <c r="W51" s="134" t="s">
        <v>34</v>
      </c>
      <c r="X51" s="35" t="s">
        <v>315</v>
      </c>
      <c r="Y51" s="21" t="s">
        <v>316</v>
      </c>
      <c r="Z51" s="25" t="s">
        <v>1934</v>
      </c>
      <c r="AA51" s="42"/>
    </row>
    <row r="52" spans="1:27" s="18" customFormat="1" ht="15.9" customHeight="1" x14ac:dyDescent="0.25">
      <c r="A52" s="10" t="s">
        <v>310</v>
      </c>
      <c r="B52" s="10" t="s">
        <v>129</v>
      </c>
      <c r="C52" s="10" t="s">
        <v>311</v>
      </c>
      <c r="D52" s="10" t="s">
        <v>180</v>
      </c>
      <c r="E52" s="10" t="s">
        <v>319</v>
      </c>
      <c r="F52" s="10">
        <v>0.29799999999999999</v>
      </c>
      <c r="G52" s="10" t="s">
        <v>67</v>
      </c>
      <c r="H52" s="32">
        <f>Table1[[#This Row],[Concentration effective (avant conversion)]]*0.4217312786*1000</f>
        <v>125.67592102279998</v>
      </c>
      <c r="I52" s="10" t="s">
        <v>68</v>
      </c>
      <c r="J52" s="131" t="s">
        <v>34</v>
      </c>
      <c r="K52" s="15" t="s">
        <v>163</v>
      </c>
      <c r="L52" s="10" t="s">
        <v>121</v>
      </c>
      <c r="M52" s="10" t="s">
        <v>87</v>
      </c>
      <c r="N52" s="10" t="s">
        <v>72</v>
      </c>
      <c r="O52" s="10" t="s">
        <v>313</v>
      </c>
      <c r="P52" s="10" t="s">
        <v>28</v>
      </c>
      <c r="Q52" s="10" t="s">
        <v>314</v>
      </c>
      <c r="R52" s="10" t="s">
        <v>28</v>
      </c>
      <c r="S52" s="131" t="s">
        <v>34</v>
      </c>
      <c r="T52" s="10" t="s">
        <v>263</v>
      </c>
      <c r="U52" s="10" t="s">
        <v>75</v>
      </c>
      <c r="V52" s="15" t="s">
        <v>90</v>
      </c>
      <c r="W52" s="134" t="s">
        <v>34</v>
      </c>
      <c r="X52" s="35" t="s">
        <v>315</v>
      </c>
      <c r="Y52" s="21" t="s">
        <v>316</v>
      </c>
      <c r="Z52" s="25" t="s">
        <v>1934</v>
      </c>
      <c r="AA52" s="42"/>
    </row>
    <row r="53" spans="1:27" s="18" customFormat="1" ht="15.9" customHeight="1" x14ac:dyDescent="0.25">
      <c r="A53" s="10" t="s">
        <v>310</v>
      </c>
      <c r="B53" s="10" t="s">
        <v>129</v>
      </c>
      <c r="C53" s="10" t="s">
        <v>311</v>
      </c>
      <c r="D53" s="10" t="s">
        <v>180</v>
      </c>
      <c r="E53" s="10" t="s">
        <v>320</v>
      </c>
      <c r="F53" s="10">
        <v>0.38</v>
      </c>
      <c r="G53" s="8" t="s">
        <v>67</v>
      </c>
      <c r="H53" s="32">
        <f>Table1[[#This Row],[Concentration effective (avant conversion)]]*0.4217312786*1000</f>
        <v>160.25788586799999</v>
      </c>
      <c r="I53" s="10" t="s">
        <v>68</v>
      </c>
      <c r="J53" s="131" t="s">
        <v>34</v>
      </c>
      <c r="K53" s="15" t="s">
        <v>69</v>
      </c>
      <c r="L53" s="10" t="s">
        <v>121</v>
      </c>
      <c r="M53" s="10" t="s">
        <v>87</v>
      </c>
      <c r="N53" s="10" t="s">
        <v>72</v>
      </c>
      <c r="O53" s="10" t="s">
        <v>313</v>
      </c>
      <c r="P53" s="10" t="s">
        <v>28</v>
      </c>
      <c r="Q53" s="10" t="s">
        <v>314</v>
      </c>
      <c r="R53" s="10" t="s">
        <v>28</v>
      </c>
      <c r="S53" s="131" t="s">
        <v>34</v>
      </c>
      <c r="T53" s="10" t="s">
        <v>263</v>
      </c>
      <c r="U53" s="10" t="s">
        <v>75</v>
      </c>
      <c r="V53" s="15" t="s">
        <v>90</v>
      </c>
      <c r="W53" s="134" t="s">
        <v>34</v>
      </c>
      <c r="X53" s="10" t="s">
        <v>315</v>
      </c>
      <c r="Y53" s="21" t="s">
        <v>316</v>
      </c>
      <c r="Z53" s="25" t="s">
        <v>1934</v>
      </c>
      <c r="AA53" s="42"/>
    </row>
    <row r="54" spans="1:27" s="18" customFormat="1" ht="15.9" customHeight="1" x14ac:dyDescent="0.25">
      <c r="A54" s="10" t="s">
        <v>310</v>
      </c>
      <c r="B54" s="10" t="s">
        <v>129</v>
      </c>
      <c r="C54" s="10" t="s">
        <v>311</v>
      </c>
      <c r="D54" s="10" t="s">
        <v>180</v>
      </c>
      <c r="E54" s="10" t="s">
        <v>321</v>
      </c>
      <c r="F54" s="10">
        <v>0.28399999999999997</v>
      </c>
      <c r="G54" s="10" t="s">
        <v>67</v>
      </c>
      <c r="H54" s="32">
        <f>Table1[[#This Row],[Concentration effective (avant conversion)]]*0.4217312786*1000</f>
        <v>119.77168312239998</v>
      </c>
      <c r="I54" s="10" t="s">
        <v>68</v>
      </c>
      <c r="J54" s="131" t="s">
        <v>34</v>
      </c>
      <c r="K54" s="15" t="s">
        <v>69</v>
      </c>
      <c r="L54" s="10" t="s">
        <v>121</v>
      </c>
      <c r="M54" s="10" t="s">
        <v>87</v>
      </c>
      <c r="N54" s="10" t="s">
        <v>72</v>
      </c>
      <c r="O54" s="10" t="s">
        <v>313</v>
      </c>
      <c r="P54" s="10" t="s">
        <v>28</v>
      </c>
      <c r="Q54" s="10" t="s">
        <v>314</v>
      </c>
      <c r="R54" s="10" t="s">
        <v>28</v>
      </c>
      <c r="S54" s="131" t="s">
        <v>34</v>
      </c>
      <c r="T54" s="10" t="s">
        <v>263</v>
      </c>
      <c r="U54" s="10" t="s">
        <v>75</v>
      </c>
      <c r="V54" s="15" t="s">
        <v>90</v>
      </c>
      <c r="W54" s="134" t="s">
        <v>34</v>
      </c>
      <c r="X54" s="10" t="s">
        <v>315</v>
      </c>
      <c r="Y54" s="25" t="s">
        <v>316</v>
      </c>
      <c r="Z54" s="25" t="s">
        <v>1934</v>
      </c>
      <c r="AA54" s="42"/>
    </row>
    <row r="55" spans="1:27" s="18" customFormat="1" ht="15.9" customHeight="1" x14ac:dyDescent="0.25">
      <c r="A55" s="10" t="s">
        <v>95</v>
      </c>
      <c r="B55" s="10" t="s">
        <v>81</v>
      </c>
      <c r="C55" s="10" t="s">
        <v>104</v>
      </c>
      <c r="D55" s="10" t="s">
        <v>105</v>
      </c>
      <c r="E55" s="10" t="s">
        <v>322</v>
      </c>
      <c r="F55" s="15">
        <v>12.6</v>
      </c>
      <c r="G55" s="28" t="s">
        <v>67</v>
      </c>
      <c r="H55" s="10">
        <f>Table1[[#This Row],[Concentration effective (avant conversion)]]*1000</f>
        <v>12600</v>
      </c>
      <c r="I55" s="15" t="s">
        <v>98</v>
      </c>
      <c r="J55" s="131" t="s">
        <v>34</v>
      </c>
      <c r="K55" s="10" t="s">
        <v>323</v>
      </c>
      <c r="L55" s="15" t="s">
        <v>70</v>
      </c>
      <c r="M55" s="15" t="s">
        <v>87</v>
      </c>
      <c r="N55" s="15" t="s">
        <v>72</v>
      </c>
      <c r="O55" s="27" t="s">
        <v>107</v>
      </c>
      <c r="P55" s="15">
        <v>75</v>
      </c>
      <c r="Q55" s="59" t="s">
        <v>101</v>
      </c>
      <c r="R55" s="27" t="s">
        <v>28</v>
      </c>
      <c r="S55" s="131" t="s">
        <v>34</v>
      </c>
      <c r="T55" s="10" t="s">
        <v>74</v>
      </c>
      <c r="U55" s="15" t="s">
        <v>75</v>
      </c>
      <c r="V55" s="10" t="s">
        <v>90</v>
      </c>
      <c r="W55" s="134" t="s">
        <v>34</v>
      </c>
      <c r="X55" s="10" t="s">
        <v>102</v>
      </c>
      <c r="Y55" s="25" t="s">
        <v>103</v>
      </c>
      <c r="Z55" s="25" t="s">
        <v>2009</v>
      </c>
      <c r="AA55" s="42"/>
    </row>
    <row r="56" spans="1:27" s="46" customFormat="1" ht="15.9" customHeight="1" x14ac:dyDescent="0.25">
      <c r="A56" s="6" t="s">
        <v>95</v>
      </c>
      <c r="B56" s="10" t="s">
        <v>81</v>
      </c>
      <c r="C56" s="10" t="s">
        <v>104</v>
      </c>
      <c r="D56" s="10" t="s">
        <v>105</v>
      </c>
      <c r="E56" s="10" t="s">
        <v>233</v>
      </c>
      <c r="F56" s="15">
        <v>15</v>
      </c>
      <c r="G56" s="15" t="s">
        <v>67</v>
      </c>
      <c r="H56" s="10">
        <f>Table1[[#This Row],[Concentration effective (avant conversion)]]*1000</f>
        <v>15000</v>
      </c>
      <c r="I56" s="15" t="s">
        <v>98</v>
      </c>
      <c r="J56" s="131" t="s">
        <v>34</v>
      </c>
      <c r="K56" s="10" t="s">
        <v>324</v>
      </c>
      <c r="L56" s="15" t="s">
        <v>70</v>
      </c>
      <c r="M56" s="15" t="s">
        <v>87</v>
      </c>
      <c r="N56" s="15" t="s">
        <v>72</v>
      </c>
      <c r="O56" s="27" t="s">
        <v>107</v>
      </c>
      <c r="P56" s="15">
        <v>75</v>
      </c>
      <c r="Q56" s="59" t="s">
        <v>101</v>
      </c>
      <c r="R56" s="27" t="s">
        <v>28</v>
      </c>
      <c r="S56" s="131" t="s">
        <v>34</v>
      </c>
      <c r="T56" s="10" t="s">
        <v>74</v>
      </c>
      <c r="U56" s="15" t="s">
        <v>75</v>
      </c>
      <c r="V56" s="10" t="s">
        <v>90</v>
      </c>
      <c r="W56" s="134" t="s">
        <v>34</v>
      </c>
      <c r="X56" s="35" t="s">
        <v>102</v>
      </c>
      <c r="Y56" s="21" t="s">
        <v>103</v>
      </c>
      <c r="Z56" s="25" t="s">
        <v>2009</v>
      </c>
      <c r="AA56" s="45"/>
    </row>
    <row r="57" spans="1:27" s="46" customFormat="1" ht="15.9" customHeight="1" x14ac:dyDescent="0.25">
      <c r="A57" s="6" t="s">
        <v>95</v>
      </c>
      <c r="B57" s="10" t="s">
        <v>63</v>
      </c>
      <c r="C57" s="10" t="s">
        <v>96</v>
      </c>
      <c r="D57" s="10" t="s">
        <v>97</v>
      </c>
      <c r="E57" s="10" t="s">
        <v>66</v>
      </c>
      <c r="F57" s="15">
        <v>22.4</v>
      </c>
      <c r="G57" s="15" t="s">
        <v>67</v>
      </c>
      <c r="H57" s="10">
        <f>Table1[[#This Row],[Concentration effective (avant conversion)]]*1000</f>
        <v>22400</v>
      </c>
      <c r="I57" s="15" t="s">
        <v>98</v>
      </c>
      <c r="J57" s="131" t="s">
        <v>34</v>
      </c>
      <c r="K57" s="10" t="s">
        <v>325</v>
      </c>
      <c r="L57" s="15" t="s">
        <v>70</v>
      </c>
      <c r="M57" s="15" t="s">
        <v>87</v>
      </c>
      <c r="N57" s="15" t="s">
        <v>72</v>
      </c>
      <c r="O57" s="27" t="s">
        <v>100</v>
      </c>
      <c r="P57" s="15">
        <v>150</v>
      </c>
      <c r="Q57" s="59" t="s">
        <v>101</v>
      </c>
      <c r="R57" s="27" t="s">
        <v>28</v>
      </c>
      <c r="S57" s="131" t="s">
        <v>34</v>
      </c>
      <c r="T57" s="10" t="s">
        <v>74</v>
      </c>
      <c r="U57" s="15" t="s">
        <v>75</v>
      </c>
      <c r="V57" s="10" t="s">
        <v>90</v>
      </c>
      <c r="W57" s="134" t="s">
        <v>34</v>
      </c>
      <c r="X57" s="35" t="s">
        <v>102</v>
      </c>
      <c r="Y57" s="21" t="s">
        <v>103</v>
      </c>
      <c r="Z57" s="25" t="s">
        <v>2009</v>
      </c>
      <c r="AA57" s="45"/>
    </row>
    <row r="58" spans="1:27" s="46" customFormat="1" ht="15.9" customHeight="1" x14ac:dyDescent="0.25">
      <c r="A58" s="6" t="s">
        <v>95</v>
      </c>
      <c r="B58" s="10" t="s">
        <v>63</v>
      </c>
      <c r="C58" s="10" t="s">
        <v>96</v>
      </c>
      <c r="D58" s="10" t="s">
        <v>97</v>
      </c>
      <c r="E58" s="10" t="s">
        <v>322</v>
      </c>
      <c r="F58" s="15">
        <v>23.1</v>
      </c>
      <c r="G58" s="15" t="s">
        <v>67</v>
      </c>
      <c r="H58" s="10">
        <f>Table1[[#This Row],[Concentration effective (avant conversion)]]*1000</f>
        <v>23100</v>
      </c>
      <c r="I58" s="15" t="s">
        <v>98</v>
      </c>
      <c r="J58" s="131" t="s">
        <v>34</v>
      </c>
      <c r="K58" s="10" t="s">
        <v>326</v>
      </c>
      <c r="L58" s="15" t="s">
        <v>70</v>
      </c>
      <c r="M58" s="15" t="s">
        <v>87</v>
      </c>
      <c r="N58" s="15" t="s">
        <v>72</v>
      </c>
      <c r="O58" s="27" t="s">
        <v>100</v>
      </c>
      <c r="P58" s="15">
        <v>150</v>
      </c>
      <c r="Q58" s="59" t="s">
        <v>101</v>
      </c>
      <c r="R58" s="27" t="s">
        <v>28</v>
      </c>
      <c r="S58" s="131" t="s">
        <v>34</v>
      </c>
      <c r="T58" s="10" t="s">
        <v>74</v>
      </c>
      <c r="U58" s="15" t="s">
        <v>75</v>
      </c>
      <c r="V58" s="10" t="s">
        <v>90</v>
      </c>
      <c r="W58" s="133" t="s">
        <v>34</v>
      </c>
      <c r="X58" s="35" t="s">
        <v>102</v>
      </c>
      <c r="Y58" s="21" t="s">
        <v>103</v>
      </c>
      <c r="Z58" s="25" t="s">
        <v>2009</v>
      </c>
      <c r="AA58" s="45"/>
    </row>
    <row r="59" spans="1:27" s="43" customFormat="1" ht="15.9" customHeight="1" x14ac:dyDescent="0.25">
      <c r="A59" s="6" t="s">
        <v>95</v>
      </c>
      <c r="B59" s="10" t="s">
        <v>63</v>
      </c>
      <c r="C59" s="10" t="s">
        <v>96</v>
      </c>
      <c r="D59" s="10" t="s">
        <v>97</v>
      </c>
      <c r="E59" s="10" t="s">
        <v>233</v>
      </c>
      <c r="F59" s="15">
        <v>25.1</v>
      </c>
      <c r="G59" s="15" t="s">
        <v>67</v>
      </c>
      <c r="H59" s="10">
        <f>Table1[[#This Row],[Concentration effective (avant conversion)]]*1000</f>
        <v>25100</v>
      </c>
      <c r="I59" s="15" t="s">
        <v>98</v>
      </c>
      <c r="J59" s="131" t="s">
        <v>34</v>
      </c>
      <c r="K59" s="10" t="s">
        <v>327</v>
      </c>
      <c r="L59" s="15" t="s">
        <v>70</v>
      </c>
      <c r="M59" s="15" t="s">
        <v>87</v>
      </c>
      <c r="N59" s="15" t="s">
        <v>72</v>
      </c>
      <c r="O59" s="27" t="s">
        <v>100</v>
      </c>
      <c r="P59" s="15">
        <v>150</v>
      </c>
      <c r="Q59" s="59" t="s">
        <v>101</v>
      </c>
      <c r="R59" s="27" t="s">
        <v>28</v>
      </c>
      <c r="S59" s="131" t="s">
        <v>34</v>
      </c>
      <c r="T59" s="10" t="s">
        <v>74</v>
      </c>
      <c r="U59" s="15" t="s">
        <v>75</v>
      </c>
      <c r="V59" s="10" t="s">
        <v>90</v>
      </c>
      <c r="W59" s="134" t="s">
        <v>34</v>
      </c>
      <c r="X59" s="35" t="s">
        <v>102</v>
      </c>
      <c r="Y59" s="21" t="s">
        <v>103</v>
      </c>
      <c r="Z59" s="25" t="s">
        <v>2009</v>
      </c>
      <c r="AA59" s="45"/>
    </row>
    <row r="60" spans="1:27" s="84" customFormat="1" ht="15.9" customHeight="1" x14ac:dyDescent="0.25">
      <c r="A60" s="6" t="s">
        <v>95</v>
      </c>
      <c r="B60" s="10" t="s">
        <v>81</v>
      </c>
      <c r="C60" s="10" t="s">
        <v>104</v>
      </c>
      <c r="D60" s="10" t="s">
        <v>105</v>
      </c>
      <c r="E60" s="10" t="s">
        <v>328</v>
      </c>
      <c r="F60" s="15">
        <v>25.6</v>
      </c>
      <c r="G60" s="15" t="s">
        <v>67</v>
      </c>
      <c r="H60" s="10">
        <f>Table1[[#This Row],[Concentration effective (avant conversion)]]*1000</f>
        <v>25600</v>
      </c>
      <c r="I60" s="15" t="s">
        <v>98</v>
      </c>
      <c r="J60" s="131" t="s">
        <v>34</v>
      </c>
      <c r="K60" s="10" t="s">
        <v>329</v>
      </c>
      <c r="L60" s="15" t="s">
        <v>70</v>
      </c>
      <c r="M60" s="15" t="s">
        <v>87</v>
      </c>
      <c r="N60" s="15" t="s">
        <v>72</v>
      </c>
      <c r="O60" s="27" t="s">
        <v>107</v>
      </c>
      <c r="P60" s="15">
        <v>75</v>
      </c>
      <c r="Q60" s="59" t="s">
        <v>101</v>
      </c>
      <c r="R60" s="27" t="s">
        <v>28</v>
      </c>
      <c r="S60" s="131" t="s">
        <v>34</v>
      </c>
      <c r="T60" s="10" t="s">
        <v>74</v>
      </c>
      <c r="U60" s="15" t="s">
        <v>75</v>
      </c>
      <c r="V60" s="10" t="s">
        <v>90</v>
      </c>
      <c r="W60" s="134" t="s">
        <v>34</v>
      </c>
      <c r="X60" s="35" t="s">
        <v>102</v>
      </c>
      <c r="Y60" s="21" t="s">
        <v>103</v>
      </c>
      <c r="Z60" s="25" t="s">
        <v>2009</v>
      </c>
      <c r="AA60" s="42"/>
    </row>
    <row r="61" spans="1:27" s="43" customFormat="1" ht="15.9" customHeight="1" x14ac:dyDescent="0.25">
      <c r="A61" s="6" t="s">
        <v>95</v>
      </c>
      <c r="B61" s="10" t="s">
        <v>81</v>
      </c>
      <c r="C61" s="10" t="s">
        <v>104</v>
      </c>
      <c r="D61" s="10" t="s">
        <v>105</v>
      </c>
      <c r="E61" s="10" t="s">
        <v>66</v>
      </c>
      <c r="F61" s="15">
        <v>27.3</v>
      </c>
      <c r="G61" s="15" t="s">
        <v>67</v>
      </c>
      <c r="H61" s="10">
        <f>Table1[[#This Row],[Concentration effective (avant conversion)]]*1000</f>
        <v>27300</v>
      </c>
      <c r="I61" s="15" t="s">
        <v>98</v>
      </c>
      <c r="J61" s="131" t="s">
        <v>34</v>
      </c>
      <c r="K61" s="10" t="s">
        <v>330</v>
      </c>
      <c r="L61" s="15" t="s">
        <v>70</v>
      </c>
      <c r="M61" s="15" t="s">
        <v>87</v>
      </c>
      <c r="N61" s="15" t="s">
        <v>72</v>
      </c>
      <c r="O61" s="27" t="s">
        <v>107</v>
      </c>
      <c r="P61" s="15">
        <v>150</v>
      </c>
      <c r="Q61" s="59" t="s">
        <v>101</v>
      </c>
      <c r="R61" s="27" t="s">
        <v>28</v>
      </c>
      <c r="S61" s="131" t="s">
        <v>34</v>
      </c>
      <c r="T61" s="10" t="s">
        <v>74</v>
      </c>
      <c r="U61" s="15" t="s">
        <v>75</v>
      </c>
      <c r="V61" s="10" t="s">
        <v>90</v>
      </c>
      <c r="W61" s="134" t="s">
        <v>34</v>
      </c>
      <c r="X61" s="35" t="s">
        <v>102</v>
      </c>
      <c r="Y61" s="21" t="s">
        <v>103</v>
      </c>
      <c r="Z61" s="25" t="s">
        <v>2009</v>
      </c>
      <c r="AA61" s="45"/>
    </row>
    <row r="62" spans="1:27" s="84" customFormat="1" ht="15.9" customHeight="1" x14ac:dyDescent="0.25">
      <c r="A62" s="6" t="s">
        <v>95</v>
      </c>
      <c r="B62" s="10" t="s">
        <v>63</v>
      </c>
      <c r="C62" s="10" t="s">
        <v>96</v>
      </c>
      <c r="D62" s="10" t="s">
        <v>97</v>
      </c>
      <c r="E62" s="10" t="s">
        <v>328</v>
      </c>
      <c r="F62" s="15">
        <v>25.7</v>
      </c>
      <c r="G62" s="15" t="s">
        <v>67</v>
      </c>
      <c r="H62" s="10">
        <f>Table1[[#This Row],[Concentration effective (avant conversion)]]*1000</f>
        <v>25700</v>
      </c>
      <c r="I62" s="15" t="s">
        <v>98</v>
      </c>
      <c r="J62" s="131" t="s">
        <v>34</v>
      </c>
      <c r="K62" s="10" t="s">
        <v>331</v>
      </c>
      <c r="L62" s="15" t="s">
        <v>70</v>
      </c>
      <c r="M62" s="15" t="s">
        <v>87</v>
      </c>
      <c r="N62" s="15" t="s">
        <v>72</v>
      </c>
      <c r="O62" s="27" t="s">
        <v>100</v>
      </c>
      <c r="P62" s="15">
        <v>150</v>
      </c>
      <c r="Q62" s="59" t="s">
        <v>101</v>
      </c>
      <c r="R62" s="27" t="s">
        <v>28</v>
      </c>
      <c r="S62" s="131" t="s">
        <v>34</v>
      </c>
      <c r="T62" s="10" t="s">
        <v>74</v>
      </c>
      <c r="U62" s="15" t="s">
        <v>75</v>
      </c>
      <c r="V62" s="10" t="s">
        <v>90</v>
      </c>
      <c r="W62" s="134" t="s">
        <v>34</v>
      </c>
      <c r="X62" s="35" t="s">
        <v>102</v>
      </c>
      <c r="Y62" s="21" t="s">
        <v>103</v>
      </c>
      <c r="Z62" s="25" t="s">
        <v>2009</v>
      </c>
      <c r="AA62" s="42"/>
    </row>
    <row r="63" spans="1:27" s="43" customFormat="1" ht="15.9" customHeight="1" x14ac:dyDescent="0.25">
      <c r="A63" s="6" t="s">
        <v>95</v>
      </c>
      <c r="B63" s="10" t="s">
        <v>81</v>
      </c>
      <c r="C63" s="10" t="s">
        <v>104</v>
      </c>
      <c r="D63" s="10" t="s">
        <v>105</v>
      </c>
      <c r="E63" s="10" t="s">
        <v>322</v>
      </c>
      <c r="F63" s="15">
        <v>31.9</v>
      </c>
      <c r="G63" s="15" t="s">
        <v>67</v>
      </c>
      <c r="H63" s="10">
        <f>Table1[[#This Row],[Concentration effective (avant conversion)]]*1000</f>
        <v>31900</v>
      </c>
      <c r="I63" s="15" t="s">
        <v>98</v>
      </c>
      <c r="J63" s="131" t="s">
        <v>34</v>
      </c>
      <c r="K63" s="10" t="s">
        <v>332</v>
      </c>
      <c r="L63" s="15" t="s">
        <v>70</v>
      </c>
      <c r="M63" s="15" t="s">
        <v>87</v>
      </c>
      <c r="N63" s="15" t="s">
        <v>72</v>
      </c>
      <c r="O63" s="27" t="s">
        <v>107</v>
      </c>
      <c r="P63" s="15">
        <v>150</v>
      </c>
      <c r="Q63" s="59" t="s">
        <v>101</v>
      </c>
      <c r="R63" s="27" t="s">
        <v>28</v>
      </c>
      <c r="S63" s="131" t="s">
        <v>34</v>
      </c>
      <c r="T63" s="10" t="s">
        <v>74</v>
      </c>
      <c r="U63" s="15" t="s">
        <v>75</v>
      </c>
      <c r="V63" s="10" t="s">
        <v>90</v>
      </c>
      <c r="W63" s="134" t="s">
        <v>34</v>
      </c>
      <c r="X63" s="35" t="s">
        <v>102</v>
      </c>
      <c r="Y63" s="21" t="s">
        <v>103</v>
      </c>
      <c r="Z63" s="25" t="s">
        <v>2009</v>
      </c>
      <c r="AA63" s="45"/>
    </row>
    <row r="64" spans="1:27" s="43" customFormat="1" ht="15.9" customHeight="1" x14ac:dyDescent="0.25">
      <c r="A64" s="6" t="s">
        <v>95</v>
      </c>
      <c r="B64" s="10" t="s">
        <v>81</v>
      </c>
      <c r="C64" s="10" t="s">
        <v>104</v>
      </c>
      <c r="D64" s="10" t="s">
        <v>105</v>
      </c>
      <c r="E64" s="10" t="s">
        <v>233</v>
      </c>
      <c r="F64" s="15">
        <v>38.200000000000003</v>
      </c>
      <c r="G64" s="15" t="s">
        <v>67</v>
      </c>
      <c r="H64" s="10">
        <f>Table1[[#This Row],[Concentration effective (avant conversion)]]*1000</f>
        <v>38200</v>
      </c>
      <c r="I64" s="15" t="s">
        <v>98</v>
      </c>
      <c r="J64" s="131" t="s">
        <v>34</v>
      </c>
      <c r="K64" s="10" t="s">
        <v>333</v>
      </c>
      <c r="L64" s="15" t="s">
        <v>70</v>
      </c>
      <c r="M64" s="15" t="s">
        <v>87</v>
      </c>
      <c r="N64" s="15" t="s">
        <v>72</v>
      </c>
      <c r="O64" s="27" t="s">
        <v>107</v>
      </c>
      <c r="P64" s="15">
        <v>150</v>
      </c>
      <c r="Q64" s="59" t="s">
        <v>101</v>
      </c>
      <c r="R64" s="27" t="s">
        <v>28</v>
      </c>
      <c r="S64" s="131" t="s">
        <v>34</v>
      </c>
      <c r="T64" s="10" t="s">
        <v>74</v>
      </c>
      <c r="U64" s="15" t="s">
        <v>75</v>
      </c>
      <c r="V64" s="10" t="s">
        <v>90</v>
      </c>
      <c r="W64" s="134" t="s">
        <v>34</v>
      </c>
      <c r="X64" s="35" t="s">
        <v>102</v>
      </c>
      <c r="Y64" s="21" t="s">
        <v>103</v>
      </c>
      <c r="Z64" s="25" t="s">
        <v>2009</v>
      </c>
      <c r="AA64" s="45"/>
    </row>
    <row r="65" spans="1:27" s="43" customFormat="1" ht="15.9" customHeight="1" x14ac:dyDescent="0.25">
      <c r="A65" s="6" t="s">
        <v>95</v>
      </c>
      <c r="B65" s="10" t="s">
        <v>63</v>
      </c>
      <c r="C65" s="10" t="s">
        <v>96</v>
      </c>
      <c r="D65" s="10" t="s">
        <v>97</v>
      </c>
      <c r="E65" s="10" t="s">
        <v>322</v>
      </c>
      <c r="F65" s="15">
        <v>4.6399999999999997</v>
      </c>
      <c r="G65" s="15" t="s">
        <v>67</v>
      </c>
      <c r="H65" s="10">
        <f>Table1[[#This Row],[Concentration effective (avant conversion)]]*1000</f>
        <v>4640</v>
      </c>
      <c r="I65" s="15" t="s">
        <v>98</v>
      </c>
      <c r="J65" s="131" t="s">
        <v>34</v>
      </c>
      <c r="K65" s="10" t="s">
        <v>334</v>
      </c>
      <c r="L65" s="15" t="s">
        <v>70</v>
      </c>
      <c r="M65" s="15" t="s">
        <v>87</v>
      </c>
      <c r="N65" s="15" t="s">
        <v>72</v>
      </c>
      <c r="O65" s="27" t="s">
        <v>100</v>
      </c>
      <c r="P65" s="15">
        <v>75</v>
      </c>
      <c r="Q65" s="59" t="s">
        <v>101</v>
      </c>
      <c r="R65" s="27" t="s">
        <v>28</v>
      </c>
      <c r="S65" s="131" t="s">
        <v>34</v>
      </c>
      <c r="T65" s="10" t="s">
        <v>74</v>
      </c>
      <c r="U65" s="15" t="s">
        <v>75</v>
      </c>
      <c r="V65" s="10" t="s">
        <v>90</v>
      </c>
      <c r="W65" s="134" t="s">
        <v>34</v>
      </c>
      <c r="X65" s="35" t="s">
        <v>102</v>
      </c>
      <c r="Y65" s="21" t="s">
        <v>103</v>
      </c>
      <c r="Z65" s="25" t="s">
        <v>2009</v>
      </c>
      <c r="AA65" s="45"/>
    </row>
    <row r="66" spans="1:27" s="43" customFormat="1" ht="15.9" customHeight="1" x14ac:dyDescent="0.25">
      <c r="A66" s="6" t="s">
        <v>95</v>
      </c>
      <c r="B66" s="10" t="s">
        <v>81</v>
      </c>
      <c r="C66" s="10" t="s">
        <v>104</v>
      </c>
      <c r="D66" s="10" t="s">
        <v>105</v>
      </c>
      <c r="E66" s="10" t="s">
        <v>328</v>
      </c>
      <c r="F66" s="15">
        <v>54.5</v>
      </c>
      <c r="G66" s="15" t="s">
        <v>67</v>
      </c>
      <c r="H66" s="10">
        <f>Table1[[#This Row],[Concentration effective (avant conversion)]]*1000</f>
        <v>54500</v>
      </c>
      <c r="I66" s="15" t="s">
        <v>98</v>
      </c>
      <c r="J66" s="131" t="s">
        <v>34</v>
      </c>
      <c r="K66" s="10" t="s">
        <v>335</v>
      </c>
      <c r="L66" s="15" t="s">
        <v>70</v>
      </c>
      <c r="M66" s="15" t="s">
        <v>87</v>
      </c>
      <c r="N66" s="15" t="s">
        <v>72</v>
      </c>
      <c r="O66" s="27" t="s">
        <v>107</v>
      </c>
      <c r="P66" s="15">
        <v>150</v>
      </c>
      <c r="Q66" s="59" t="s">
        <v>101</v>
      </c>
      <c r="R66" s="27" t="s">
        <v>28</v>
      </c>
      <c r="S66" s="131" t="s">
        <v>34</v>
      </c>
      <c r="T66" s="10" t="s">
        <v>74</v>
      </c>
      <c r="U66" s="15" t="s">
        <v>75</v>
      </c>
      <c r="V66" s="10" t="s">
        <v>90</v>
      </c>
      <c r="W66" s="134" t="s">
        <v>34</v>
      </c>
      <c r="X66" s="35" t="s">
        <v>102</v>
      </c>
      <c r="Y66" s="21" t="s">
        <v>103</v>
      </c>
      <c r="Z66" s="25" t="s">
        <v>2009</v>
      </c>
      <c r="AA66" s="45"/>
    </row>
    <row r="67" spans="1:27" s="43" customFormat="1" ht="15.9" customHeight="1" x14ac:dyDescent="0.25">
      <c r="A67" s="6" t="s">
        <v>95</v>
      </c>
      <c r="B67" s="10" t="s">
        <v>63</v>
      </c>
      <c r="C67" s="10" t="s">
        <v>96</v>
      </c>
      <c r="D67" s="10" t="s">
        <v>97</v>
      </c>
      <c r="E67" s="10" t="s">
        <v>233</v>
      </c>
      <c r="F67" s="15">
        <v>6.92</v>
      </c>
      <c r="G67" s="15" t="s">
        <v>67</v>
      </c>
      <c r="H67" s="10">
        <f>Table1[[#This Row],[Concentration effective (avant conversion)]]*1000</f>
        <v>6920</v>
      </c>
      <c r="I67" s="15" t="s">
        <v>98</v>
      </c>
      <c r="J67" s="131" t="s">
        <v>34</v>
      </c>
      <c r="K67" s="10" t="s">
        <v>336</v>
      </c>
      <c r="L67" s="15" t="s">
        <v>70</v>
      </c>
      <c r="M67" s="15" t="s">
        <v>87</v>
      </c>
      <c r="N67" s="15" t="s">
        <v>72</v>
      </c>
      <c r="O67" s="27" t="s">
        <v>100</v>
      </c>
      <c r="P67" s="15">
        <v>75</v>
      </c>
      <c r="Q67" s="59" t="s">
        <v>101</v>
      </c>
      <c r="R67" s="27" t="s">
        <v>28</v>
      </c>
      <c r="S67" s="131" t="s">
        <v>34</v>
      </c>
      <c r="T67" s="10" t="s">
        <v>74</v>
      </c>
      <c r="U67" s="15" t="s">
        <v>75</v>
      </c>
      <c r="V67" s="10" t="s">
        <v>90</v>
      </c>
      <c r="W67" s="134" t="s">
        <v>34</v>
      </c>
      <c r="X67" s="35" t="s">
        <v>102</v>
      </c>
      <c r="Y67" s="21" t="s">
        <v>103</v>
      </c>
      <c r="Z67" s="25" t="s">
        <v>2009</v>
      </c>
      <c r="AA67" s="45"/>
    </row>
    <row r="68" spans="1:27" s="43" customFormat="1" ht="15.9" customHeight="1" x14ac:dyDescent="0.25">
      <c r="A68" s="6" t="s">
        <v>95</v>
      </c>
      <c r="B68" s="10" t="s">
        <v>63</v>
      </c>
      <c r="C68" s="10" t="s">
        <v>96</v>
      </c>
      <c r="D68" s="10" t="s">
        <v>97</v>
      </c>
      <c r="E68" s="10" t="s">
        <v>328</v>
      </c>
      <c r="F68" s="15" t="s">
        <v>337</v>
      </c>
      <c r="G68" s="15" t="s">
        <v>67</v>
      </c>
      <c r="H68" s="10" t="s">
        <v>338</v>
      </c>
      <c r="I68" s="15" t="s">
        <v>98</v>
      </c>
      <c r="J68" s="131" t="s">
        <v>34</v>
      </c>
      <c r="K68" s="15" t="s">
        <v>69</v>
      </c>
      <c r="L68" s="15" t="s">
        <v>70</v>
      </c>
      <c r="M68" s="15" t="s">
        <v>87</v>
      </c>
      <c r="N68" s="15" t="s">
        <v>72</v>
      </c>
      <c r="O68" s="27" t="s">
        <v>100</v>
      </c>
      <c r="P68" s="15">
        <v>75</v>
      </c>
      <c r="Q68" s="59" t="s">
        <v>101</v>
      </c>
      <c r="R68" s="27" t="s">
        <v>28</v>
      </c>
      <c r="S68" s="131" t="s">
        <v>34</v>
      </c>
      <c r="T68" s="10" t="s">
        <v>74</v>
      </c>
      <c r="U68" s="15" t="s">
        <v>75</v>
      </c>
      <c r="V68" s="10" t="s">
        <v>90</v>
      </c>
      <c r="W68" s="134" t="s">
        <v>34</v>
      </c>
      <c r="X68" s="35" t="s">
        <v>102</v>
      </c>
      <c r="Y68" s="21" t="s">
        <v>103</v>
      </c>
      <c r="Z68" s="25" t="s">
        <v>2009</v>
      </c>
      <c r="AA68" s="45"/>
    </row>
    <row r="69" spans="1:27" s="43" customFormat="1" ht="15.9" customHeight="1" x14ac:dyDescent="0.25">
      <c r="A69" s="6" t="s">
        <v>160</v>
      </c>
      <c r="B69" s="10" t="s">
        <v>129</v>
      </c>
      <c r="C69" s="10" t="s">
        <v>205</v>
      </c>
      <c r="D69" s="10" t="s">
        <v>180</v>
      </c>
      <c r="E69" s="10" t="s">
        <v>339</v>
      </c>
      <c r="F69" s="15">
        <v>35.799999999999997</v>
      </c>
      <c r="G69" s="15" t="s">
        <v>225</v>
      </c>
      <c r="H69" s="10">
        <f>Table1[[#This Row],[Concentration effective (avant conversion)]]*140.116</f>
        <v>5016.1527999999998</v>
      </c>
      <c r="I69" s="15" t="s">
        <v>86</v>
      </c>
      <c r="J69" s="131" t="s">
        <v>34</v>
      </c>
      <c r="K69" s="10" t="s">
        <v>340</v>
      </c>
      <c r="L69" s="15" t="s">
        <v>70</v>
      </c>
      <c r="M69" s="15" t="s">
        <v>87</v>
      </c>
      <c r="N69" s="15" t="s">
        <v>72</v>
      </c>
      <c r="O69" s="27">
        <v>37</v>
      </c>
      <c r="P69" s="15" t="s">
        <v>28</v>
      </c>
      <c r="Q69" s="27" t="s">
        <v>28</v>
      </c>
      <c r="R69" s="27" t="s">
        <v>28</v>
      </c>
      <c r="S69" s="131" t="s">
        <v>34</v>
      </c>
      <c r="T69" s="10" t="s">
        <v>263</v>
      </c>
      <c r="U69" s="15" t="s">
        <v>75</v>
      </c>
      <c r="V69" s="15" t="s">
        <v>90</v>
      </c>
      <c r="W69" s="134" t="s">
        <v>34</v>
      </c>
      <c r="X69" s="35" t="s">
        <v>341</v>
      </c>
      <c r="Y69" s="21" t="s">
        <v>342</v>
      </c>
      <c r="Z69" s="25" t="s">
        <v>343</v>
      </c>
      <c r="AA69" s="45"/>
    </row>
    <row r="70" spans="1:27" s="84" customFormat="1" ht="15.9" customHeight="1" x14ac:dyDescent="0.25">
      <c r="A70" s="6" t="s">
        <v>160</v>
      </c>
      <c r="B70" s="10" t="s">
        <v>129</v>
      </c>
      <c r="C70" s="10" t="s">
        <v>205</v>
      </c>
      <c r="D70" s="10" t="s">
        <v>180</v>
      </c>
      <c r="E70" s="10" t="s">
        <v>344</v>
      </c>
      <c r="F70" s="15">
        <v>2.1</v>
      </c>
      <c r="G70" s="15" t="s">
        <v>225</v>
      </c>
      <c r="H70" s="10">
        <f>Table1[[#This Row],[Concentration effective (avant conversion)]]*140.116</f>
        <v>294.24360000000001</v>
      </c>
      <c r="I70" s="15" t="s">
        <v>86</v>
      </c>
      <c r="J70" s="131" t="s">
        <v>34</v>
      </c>
      <c r="K70" s="10" t="s">
        <v>163</v>
      </c>
      <c r="L70" s="15" t="s">
        <v>70</v>
      </c>
      <c r="M70" s="15" t="s">
        <v>87</v>
      </c>
      <c r="N70" s="15" t="s">
        <v>72</v>
      </c>
      <c r="O70" s="27">
        <v>37</v>
      </c>
      <c r="P70" s="15" t="s">
        <v>28</v>
      </c>
      <c r="Q70" s="27" t="s">
        <v>28</v>
      </c>
      <c r="R70" s="27" t="s">
        <v>28</v>
      </c>
      <c r="S70" s="131" t="s">
        <v>34</v>
      </c>
      <c r="T70" s="10" t="s">
        <v>263</v>
      </c>
      <c r="U70" s="15" t="s">
        <v>75</v>
      </c>
      <c r="V70" s="15" t="s">
        <v>90</v>
      </c>
      <c r="W70" s="134" t="s">
        <v>34</v>
      </c>
      <c r="X70" s="35" t="s">
        <v>341</v>
      </c>
      <c r="Y70" s="21" t="s">
        <v>342</v>
      </c>
      <c r="Z70" s="25" t="s">
        <v>343</v>
      </c>
      <c r="AA70" s="42"/>
    </row>
    <row r="71" spans="1:27" s="43" customFormat="1" ht="15.9" customHeight="1" x14ac:dyDescent="0.25">
      <c r="A71" s="6" t="s">
        <v>160</v>
      </c>
      <c r="B71" s="10" t="s">
        <v>129</v>
      </c>
      <c r="C71" s="10" t="s">
        <v>205</v>
      </c>
      <c r="D71" s="10" t="s">
        <v>180</v>
      </c>
      <c r="E71" s="10" t="s">
        <v>345</v>
      </c>
      <c r="F71" s="15">
        <v>1.8</v>
      </c>
      <c r="G71" s="15" t="s">
        <v>225</v>
      </c>
      <c r="H71" s="10">
        <f>Table1[[#This Row],[Concentration effective (avant conversion)]]*140.116</f>
        <v>252.20880000000002</v>
      </c>
      <c r="I71" s="15" t="s">
        <v>86</v>
      </c>
      <c r="J71" s="131" t="s">
        <v>34</v>
      </c>
      <c r="K71" s="15" t="s">
        <v>163</v>
      </c>
      <c r="L71" s="15" t="s">
        <v>70</v>
      </c>
      <c r="M71" s="15" t="s">
        <v>87</v>
      </c>
      <c r="N71" s="15" t="s">
        <v>72</v>
      </c>
      <c r="O71" s="27">
        <v>37</v>
      </c>
      <c r="P71" s="15" t="s">
        <v>28</v>
      </c>
      <c r="Q71" s="27" t="s">
        <v>28</v>
      </c>
      <c r="R71" s="27" t="s">
        <v>28</v>
      </c>
      <c r="S71" s="131" t="s">
        <v>34</v>
      </c>
      <c r="T71" s="10" t="s">
        <v>263</v>
      </c>
      <c r="U71" s="15" t="s">
        <v>75</v>
      </c>
      <c r="V71" s="15" t="s">
        <v>90</v>
      </c>
      <c r="W71" s="134" t="s">
        <v>34</v>
      </c>
      <c r="X71" s="35" t="s">
        <v>341</v>
      </c>
      <c r="Y71" s="21" t="s">
        <v>342</v>
      </c>
      <c r="Z71" s="25" t="s">
        <v>343</v>
      </c>
      <c r="AA71" s="45"/>
    </row>
    <row r="72" spans="1:27" s="43" customFormat="1" ht="15.9" customHeight="1" x14ac:dyDescent="0.25">
      <c r="A72" s="6" t="s">
        <v>259</v>
      </c>
      <c r="B72" s="10" t="s">
        <v>81</v>
      </c>
      <c r="C72" s="10" t="s">
        <v>161</v>
      </c>
      <c r="D72" s="10" t="s">
        <v>83</v>
      </c>
      <c r="E72" s="10" t="s">
        <v>66</v>
      </c>
      <c r="F72" s="131" t="s">
        <v>34</v>
      </c>
      <c r="G72" s="131" t="s">
        <v>34</v>
      </c>
      <c r="H72" s="10" t="s">
        <v>346</v>
      </c>
      <c r="I72" s="15" t="s">
        <v>86</v>
      </c>
      <c r="J72" s="131" t="s">
        <v>34</v>
      </c>
      <c r="K72" s="15" t="s">
        <v>69</v>
      </c>
      <c r="L72" s="15" t="s">
        <v>121</v>
      </c>
      <c r="M72" s="15" t="s">
        <v>28</v>
      </c>
      <c r="N72" s="15" t="s">
        <v>72</v>
      </c>
      <c r="O72" s="27" t="s">
        <v>28</v>
      </c>
      <c r="P72" s="15" t="s">
        <v>28</v>
      </c>
      <c r="Q72" s="27" t="s">
        <v>28</v>
      </c>
      <c r="R72" s="27" t="s">
        <v>28</v>
      </c>
      <c r="S72" s="131" t="s">
        <v>34</v>
      </c>
      <c r="T72" s="10" t="s">
        <v>263</v>
      </c>
      <c r="U72" s="15" t="s">
        <v>75</v>
      </c>
      <c r="V72" s="15" t="s">
        <v>90</v>
      </c>
      <c r="W72" s="134" t="s">
        <v>34</v>
      </c>
      <c r="X72" s="35" t="s">
        <v>347</v>
      </c>
      <c r="Y72" s="21" t="s">
        <v>348</v>
      </c>
      <c r="Z72" s="25" t="s">
        <v>349</v>
      </c>
      <c r="AA72" s="45"/>
    </row>
    <row r="73" spans="1:27" s="43" customFormat="1" ht="15.9" customHeight="1" x14ac:dyDescent="0.25">
      <c r="A73" s="44" t="s">
        <v>108</v>
      </c>
      <c r="B73" s="10" t="s">
        <v>81</v>
      </c>
      <c r="C73" s="10" t="s">
        <v>109</v>
      </c>
      <c r="D73" s="27" t="s">
        <v>110</v>
      </c>
      <c r="E73" s="10" t="s">
        <v>350</v>
      </c>
      <c r="F73" s="132" t="s">
        <v>34</v>
      </c>
      <c r="G73" s="132" t="s">
        <v>34</v>
      </c>
      <c r="H73" s="10">
        <v>1560</v>
      </c>
      <c r="I73" s="15" t="s">
        <v>112</v>
      </c>
      <c r="J73" s="131" t="s">
        <v>34</v>
      </c>
      <c r="K73" s="10" t="s">
        <v>351</v>
      </c>
      <c r="L73" s="15" t="s">
        <v>70</v>
      </c>
      <c r="M73" s="15" t="s">
        <v>87</v>
      </c>
      <c r="N73" s="15" t="s">
        <v>72</v>
      </c>
      <c r="O73" s="27">
        <v>23</v>
      </c>
      <c r="P73" s="15" t="s">
        <v>28</v>
      </c>
      <c r="Q73" s="27" t="s">
        <v>28</v>
      </c>
      <c r="R73" s="27" t="s">
        <v>28</v>
      </c>
      <c r="S73" s="131" t="s">
        <v>34</v>
      </c>
      <c r="T73" s="10" t="s">
        <v>263</v>
      </c>
      <c r="U73" s="15" t="s">
        <v>75</v>
      </c>
      <c r="V73" s="15" t="s">
        <v>90</v>
      </c>
      <c r="W73" s="134" t="s">
        <v>34</v>
      </c>
      <c r="X73" s="35" t="s">
        <v>2045</v>
      </c>
      <c r="Y73" s="21" t="s">
        <v>2044</v>
      </c>
      <c r="Z73" s="25" t="s">
        <v>352</v>
      </c>
      <c r="AA73" s="45"/>
    </row>
    <row r="74" spans="1:27" s="43" customFormat="1" ht="15.9" customHeight="1" x14ac:dyDescent="0.25">
      <c r="A74" s="44" t="s">
        <v>108</v>
      </c>
      <c r="B74" s="10" t="s">
        <v>81</v>
      </c>
      <c r="C74" s="10" t="s">
        <v>161</v>
      </c>
      <c r="D74" s="10" t="s">
        <v>83</v>
      </c>
      <c r="E74" s="10" t="s">
        <v>353</v>
      </c>
      <c r="F74" s="132" t="s">
        <v>34</v>
      </c>
      <c r="G74" s="132" t="s">
        <v>34</v>
      </c>
      <c r="H74" s="10">
        <v>299</v>
      </c>
      <c r="I74" s="15" t="s">
        <v>112</v>
      </c>
      <c r="J74" s="131" t="s">
        <v>34</v>
      </c>
      <c r="K74" s="10" t="s">
        <v>354</v>
      </c>
      <c r="L74" s="15" t="s">
        <v>70</v>
      </c>
      <c r="M74" s="15" t="s">
        <v>87</v>
      </c>
      <c r="N74" s="15" t="s">
        <v>72</v>
      </c>
      <c r="O74" s="27">
        <v>25</v>
      </c>
      <c r="P74" s="15" t="s">
        <v>28</v>
      </c>
      <c r="Q74" s="27" t="s">
        <v>28</v>
      </c>
      <c r="R74" s="27" t="s">
        <v>28</v>
      </c>
      <c r="S74" s="131" t="s">
        <v>34</v>
      </c>
      <c r="T74" s="10" t="s">
        <v>263</v>
      </c>
      <c r="U74" s="15" t="s">
        <v>75</v>
      </c>
      <c r="V74" s="15" t="s">
        <v>90</v>
      </c>
      <c r="W74" s="134" t="s">
        <v>34</v>
      </c>
      <c r="X74" s="35" t="s">
        <v>2045</v>
      </c>
      <c r="Y74" s="21" t="s">
        <v>2044</v>
      </c>
      <c r="Z74" s="25" t="s">
        <v>355</v>
      </c>
      <c r="AA74" s="45"/>
    </row>
    <row r="75" spans="1:27" s="15" customFormat="1" ht="15.9" customHeight="1" x14ac:dyDescent="0.25">
      <c r="A75" s="44" t="s">
        <v>108</v>
      </c>
      <c r="B75" s="10" t="s">
        <v>129</v>
      </c>
      <c r="C75" s="10" t="s">
        <v>179</v>
      </c>
      <c r="D75" s="10" t="s">
        <v>180</v>
      </c>
      <c r="E75" s="10" t="s">
        <v>356</v>
      </c>
      <c r="F75" s="132" t="s">
        <v>34</v>
      </c>
      <c r="G75" s="132" t="s">
        <v>34</v>
      </c>
      <c r="H75" s="10">
        <v>1310</v>
      </c>
      <c r="I75" s="15" t="s">
        <v>112</v>
      </c>
      <c r="J75" s="131" t="s">
        <v>34</v>
      </c>
      <c r="K75" s="10" t="s">
        <v>357</v>
      </c>
      <c r="L75" s="15" t="s">
        <v>121</v>
      </c>
      <c r="M75" s="15" t="s">
        <v>87</v>
      </c>
      <c r="N75" s="15" t="s">
        <v>72</v>
      </c>
      <c r="O75" s="27">
        <v>23</v>
      </c>
      <c r="P75" s="15" t="s">
        <v>28</v>
      </c>
      <c r="Q75" s="27" t="s">
        <v>28</v>
      </c>
      <c r="R75" s="27" t="s">
        <v>28</v>
      </c>
      <c r="S75" s="131" t="s">
        <v>34</v>
      </c>
      <c r="T75" s="10" t="s">
        <v>113</v>
      </c>
      <c r="U75" s="15" t="s">
        <v>75</v>
      </c>
      <c r="V75" s="15" t="s">
        <v>90</v>
      </c>
      <c r="W75" s="134" t="s">
        <v>34</v>
      </c>
      <c r="X75" s="35" t="s">
        <v>2045</v>
      </c>
      <c r="Y75" s="21" t="s">
        <v>2044</v>
      </c>
      <c r="Z75" s="25" t="s">
        <v>211</v>
      </c>
      <c r="AA75" s="45"/>
    </row>
    <row r="76" spans="1:27" s="43" customFormat="1" ht="15.9" customHeight="1" x14ac:dyDescent="0.25">
      <c r="A76" s="44" t="s">
        <v>108</v>
      </c>
      <c r="B76" s="10" t="s">
        <v>81</v>
      </c>
      <c r="C76" s="10" t="s">
        <v>161</v>
      </c>
      <c r="D76" s="10" t="s">
        <v>83</v>
      </c>
      <c r="E76" s="10" t="s">
        <v>358</v>
      </c>
      <c r="F76" s="132" t="s">
        <v>34</v>
      </c>
      <c r="G76" s="132" t="s">
        <v>34</v>
      </c>
      <c r="H76" s="10" t="s">
        <v>359</v>
      </c>
      <c r="I76" s="15" t="s">
        <v>86</v>
      </c>
      <c r="J76" s="131" t="s">
        <v>34</v>
      </c>
      <c r="K76" s="15" t="s">
        <v>69</v>
      </c>
      <c r="L76" s="15" t="s">
        <v>70</v>
      </c>
      <c r="M76" s="15" t="s">
        <v>87</v>
      </c>
      <c r="N76" s="15" t="s">
        <v>72</v>
      </c>
      <c r="O76" s="27">
        <v>25</v>
      </c>
      <c r="P76" s="15" t="s">
        <v>28</v>
      </c>
      <c r="Q76" s="27" t="s">
        <v>28</v>
      </c>
      <c r="R76" s="27" t="s">
        <v>28</v>
      </c>
      <c r="S76" s="131" t="s">
        <v>34</v>
      </c>
      <c r="T76" s="10" t="s">
        <v>360</v>
      </c>
      <c r="U76" s="15" t="s">
        <v>75</v>
      </c>
      <c r="V76" s="10" t="s">
        <v>90</v>
      </c>
      <c r="W76" s="134" t="s">
        <v>34</v>
      </c>
      <c r="X76" s="35" t="s">
        <v>2045</v>
      </c>
      <c r="Y76" s="21" t="s">
        <v>2044</v>
      </c>
      <c r="Z76" s="25" t="s">
        <v>361</v>
      </c>
      <c r="AA76" s="45"/>
    </row>
    <row r="77" spans="1:27" s="15" customFormat="1" ht="15.9" customHeight="1" x14ac:dyDescent="0.25">
      <c r="A77" s="6" t="s">
        <v>95</v>
      </c>
      <c r="B77" s="10" t="s">
        <v>81</v>
      </c>
      <c r="C77" s="10" t="s">
        <v>212</v>
      </c>
      <c r="D77" s="10" t="s">
        <v>213</v>
      </c>
      <c r="E77" s="10" t="s">
        <v>362</v>
      </c>
      <c r="F77" s="132" t="s">
        <v>34</v>
      </c>
      <c r="G77" s="132" t="s">
        <v>34</v>
      </c>
      <c r="H77" s="10">
        <v>80.599999999999994</v>
      </c>
      <c r="I77" s="15" t="s">
        <v>250</v>
      </c>
      <c r="J77" s="131" t="s">
        <v>34</v>
      </c>
      <c r="K77" s="15" t="s">
        <v>69</v>
      </c>
      <c r="L77" s="15" t="s">
        <v>121</v>
      </c>
      <c r="M77" s="15" t="s">
        <v>87</v>
      </c>
      <c r="N77" s="15" t="s">
        <v>72</v>
      </c>
      <c r="O77" s="27">
        <v>25</v>
      </c>
      <c r="P77" s="15" t="s">
        <v>28</v>
      </c>
      <c r="Q77" s="27" t="s">
        <v>28</v>
      </c>
      <c r="R77" s="27" t="s">
        <v>28</v>
      </c>
      <c r="S77" s="131" t="s">
        <v>34</v>
      </c>
      <c r="T77" s="10" t="s">
        <v>113</v>
      </c>
      <c r="U77" s="15" t="s">
        <v>75</v>
      </c>
      <c r="V77" s="15" t="s">
        <v>90</v>
      </c>
      <c r="W77" s="134" t="s">
        <v>34</v>
      </c>
      <c r="X77" s="35" t="s">
        <v>2045</v>
      </c>
      <c r="Y77" s="21" t="s">
        <v>2044</v>
      </c>
      <c r="Z77" s="25" t="s">
        <v>363</v>
      </c>
      <c r="AA77" s="45"/>
    </row>
    <row r="78" spans="1:27" s="15" customFormat="1" ht="15.9" customHeight="1" x14ac:dyDescent="0.25">
      <c r="A78" s="6" t="s">
        <v>95</v>
      </c>
      <c r="B78" s="10" t="s">
        <v>81</v>
      </c>
      <c r="C78" s="10" t="s">
        <v>212</v>
      </c>
      <c r="D78" s="10" t="s">
        <v>213</v>
      </c>
      <c r="E78" s="10" t="s">
        <v>362</v>
      </c>
      <c r="F78" s="132" t="s">
        <v>34</v>
      </c>
      <c r="G78" s="132" t="s">
        <v>34</v>
      </c>
      <c r="H78" s="10">
        <v>620</v>
      </c>
      <c r="I78" s="15" t="s">
        <v>112</v>
      </c>
      <c r="J78" s="131" t="s">
        <v>34</v>
      </c>
      <c r="K78" s="15" t="s">
        <v>69</v>
      </c>
      <c r="L78" s="15" t="s">
        <v>121</v>
      </c>
      <c r="M78" s="15" t="s">
        <v>87</v>
      </c>
      <c r="N78" s="15" t="s">
        <v>72</v>
      </c>
      <c r="O78" s="27">
        <v>25</v>
      </c>
      <c r="P78" s="15" t="s">
        <v>28</v>
      </c>
      <c r="Q78" s="27" t="s">
        <v>28</v>
      </c>
      <c r="R78" s="27" t="s">
        <v>28</v>
      </c>
      <c r="S78" s="131" t="s">
        <v>34</v>
      </c>
      <c r="T78" s="10" t="s">
        <v>113</v>
      </c>
      <c r="U78" s="15" t="s">
        <v>75</v>
      </c>
      <c r="V78" s="15" t="s">
        <v>90</v>
      </c>
      <c r="W78" s="134" t="s">
        <v>34</v>
      </c>
      <c r="X78" s="35" t="s">
        <v>2045</v>
      </c>
      <c r="Y78" s="21" t="s">
        <v>2044</v>
      </c>
      <c r="Z78" s="25" t="s">
        <v>364</v>
      </c>
      <c r="AA78" s="45"/>
    </row>
    <row r="79" spans="1:27" s="15" customFormat="1" ht="15.9" customHeight="1" x14ac:dyDescent="0.25">
      <c r="A79" s="6" t="s">
        <v>95</v>
      </c>
      <c r="B79" s="10" t="s">
        <v>81</v>
      </c>
      <c r="C79" s="10" t="s">
        <v>212</v>
      </c>
      <c r="D79" s="10" t="s">
        <v>213</v>
      </c>
      <c r="E79" s="10" t="s">
        <v>362</v>
      </c>
      <c r="F79" s="132" t="s">
        <v>34</v>
      </c>
      <c r="G79" s="132" t="s">
        <v>34</v>
      </c>
      <c r="H79" s="10">
        <v>775</v>
      </c>
      <c r="I79" s="15" t="s">
        <v>86</v>
      </c>
      <c r="J79" s="131" t="s">
        <v>34</v>
      </c>
      <c r="K79" s="15" t="s">
        <v>69</v>
      </c>
      <c r="L79" s="15" t="s">
        <v>121</v>
      </c>
      <c r="M79" s="15" t="s">
        <v>87</v>
      </c>
      <c r="N79" s="15" t="s">
        <v>72</v>
      </c>
      <c r="O79" s="27">
        <v>25</v>
      </c>
      <c r="P79" s="15" t="s">
        <v>28</v>
      </c>
      <c r="Q79" s="27" t="s">
        <v>28</v>
      </c>
      <c r="R79" s="27" t="s">
        <v>28</v>
      </c>
      <c r="S79" s="131" t="s">
        <v>34</v>
      </c>
      <c r="T79" s="10" t="s">
        <v>74</v>
      </c>
      <c r="U79" s="15" t="s">
        <v>75</v>
      </c>
      <c r="V79" s="15" t="s">
        <v>90</v>
      </c>
      <c r="W79" s="134" t="s">
        <v>34</v>
      </c>
      <c r="X79" s="35" t="s">
        <v>2045</v>
      </c>
      <c r="Y79" s="21" t="s">
        <v>2044</v>
      </c>
      <c r="Z79" s="25" t="s">
        <v>365</v>
      </c>
      <c r="AA79" s="45"/>
    </row>
    <row r="80" spans="1:27" s="84" customFormat="1" ht="15.9" customHeight="1" x14ac:dyDescent="0.25">
      <c r="A80" s="6" t="s">
        <v>95</v>
      </c>
      <c r="B80" s="10" t="s">
        <v>81</v>
      </c>
      <c r="C80" s="10" t="s">
        <v>207</v>
      </c>
      <c r="D80" s="10" t="s">
        <v>208</v>
      </c>
      <c r="E80" s="10" t="s">
        <v>366</v>
      </c>
      <c r="F80" s="132" t="s">
        <v>34</v>
      </c>
      <c r="G80" s="132" t="s">
        <v>34</v>
      </c>
      <c r="H80" s="10" t="s">
        <v>359</v>
      </c>
      <c r="I80" s="15" t="s">
        <v>86</v>
      </c>
      <c r="J80" s="131" t="s">
        <v>34</v>
      </c>
      <c r="K80" s="15" t="s">
        <v>69</v>
      </c>
      <c r="L80" s="15" t="s">
        <v>121</v>
      </c>
      <c r="M80" s="15" t="s">
        <v>87</v>
      </c>
      <c r="N80" s="15" t="s">
        <v>72</v>
      </c>
      <c r="O80" s="27">
        <v>25</v>
      </c>
      <c r="P80" s="15" t="s">
        <v>28</v>
      </c>
      <c r="Q80" s="27" t="s">
        <v>28</v>
      </c>
      <c r="R80" s="27" t="s">
        <v>28</v>
      </c>
      <c r="S80" s="131" t="s">
        <v>34</v>
      </c>
      <c r="T80" s="10" t="s">
        <v>74</v>
      </c>
      <c r="U80" s="15" t="s">
        <v>75</v>
      </c>
      <c r="V80" s="15" t="s">
        <v>90</v>
      </c>
      <c r="W80" s="134" t="s">
        <v>34</v>
      </c>
      <c r="X80" s="35" t="s">
        <v>2045</v>
      </c>
      <c r="Y80" s="21" t="s">
        <v>2044</v>
      </c>
      <c r="Z80" s="25" t="s">
        <v>361</v>
      </c>
      <c r="AA80" s="42"/>
    </row>
    <row r="81" spans="1:27" s="18" customFormat="1" ht="15.9" customHeight="1" x14ac:dyDescent="0.25">
      <c r="A81" s="44" t="s">
        <v>108</v>
      </c>
      <c r="B81" s="10" t="s">
        <v>129</v>
      </c>
      <c r="C81" s="10" t="s">
        <v>179</v>
      </c>
      <c r="D81" s="10" t="s">
        <v>180</v>
      </c>
      <c r="E81" s="10" t="s">
        <v>367</v>
      </c>
      <c r="F81" s="132" t="s">
        <v>34</v>
      </c>
      <c r="G81" s="132" t="s">
        <v>34</v>
      </c>
      <c r="H81" s="10">
        <v>4421</v>
      </c>
      <c r="I81" s="15" t="s">
        <v>250</v>
      </c>
      <c r="J81" s="131" t="s">
        <v>34</v>
      </c>
      <c r="K81" s="15" t="s">
        <v>69</v>
      </c>
      <c r="L81" s="15" t="s">
        <v>121</v>
      </c>
      <c r="M81" s="15" t="s">
        <v>87</v>
      </c>
      <c r="N81" s="15" t="s">
        <v>72</v>
      </c>
      <c r="O81" s="27">
        <v>23</v>
      </c>
      <c r="P81" s="15" t="s">
        <v>28</v>
      </c>
      <c r="Q81" s="27" t="s">
        <v>28</v>
      </c>
      <c r="R81" s="27" t="s">
        <v>28</v>
      </c>
      <c r="S81" s="131" t="s">
        <v>34</v>
      </c>
      <c r="T81" s="10" t="s">
        <v>113</v>
      </c>
      <c r="U81" s="15" t="s">
        <v>75</v>
      </c>
      <c r="V81" s="15" t="s">
        <v>90</v>
      </c>
      <c r="W81" s="134" t="s">
        <v>34</v>
      </c>
      <c r="X81" s="35" t="s">
        <v>2045</v>
      </c>
      <c r="Y81" s="21" t="s">
        <v>2044</v>
      </c>
      <c r="Z81" s="25" t="s">
        <v>368</v>
      </c>
      <c r="AA81" s="42"/>
    </row>
    <row r="82" spans="1:27" s="43" customFormat="1" ht="15.9" customHeight="1" x14ac:dyDescent="0.25">
      <c r="A82" s="44" t="s">
        <v>108</v>
      </c>
      <c r="B82" s="10" t="s">
        <v>129</v>
      </c>
      <c r="C82" s="10" t="s">
        <v>179</v>
      </c>
      <c r="D82" s="10" t="s">
        <v>180</v>
      </c>
      <c r="E82" s="10" t="s">
        <v>367</v>
      </c>
      <c r="F82" s="132" t="s">
        <v>34</v>
      </c>
      <c r="G82" s="132" t="s">
        <v>34</v>
      </c>
      <c r="H82" s="10">
        <v>6317</v>
      </c>
      <c r="I82" s="15" t="s">
        <v>112</v>
      </c>
      <c r="J82" s="131" t="s">
        <v>34</v>
      </c>
      <c r="K82" s="15" t="s">
        <v>69</v>
      </c>
      <c r="L82" s="15" t="s">
        <v>121</v>
      </c>
      <c r="M82" s="15" t="s">
        <v>87</v>
      </c>
      <c r="N82" s="15" t="s">
        <v>72</v>
      </c>
      <c r="O82" s="27">
        <v>23</v>
      </c>
      <c r="P82" s="15" t="s">
        <v>28</v>
      </c>
      <c r="Q82" s="27" t="s">
        <v>28</v>
      </c>
      <c r="R82" s="27" t="s">
        <v>28</v>
      </c>
      <c r="S82" s="131" t="s">
        <v>34</v>
      </c>
      <c r="T82" s="10" t="s">
        <v>113</v>
      </c>
      <c r="U82" s="15" t="s">
        <v>75</v>
      </c>
      <c r="V82" s="15" t="s">
        <v>90</v>
      </c>
      <c r="W82" s="134" t="s">
        <v>34</v>
      </c>
      <c r="X82" s="35" t="s">
        <v>2045</v>
      </c>
      <c r="Y82" s="21" t="s">
        <v>2044</v>
      </c>
      <c r="Z82" s="25" t="s">
        <v>368</v>
      </c>
      <c r="AA82" s="45"/>
    </row>
    <row r="83" spans="1:27" s="43" customFormat="1" ht="15.9" customHeight="1" x14ac:dyDescent="0.25">
      <c r="A83" s="44" t="s">
        <v>108</v>
      </c>
      <c r="B83" s="10" t="s">
        <v>129</v>
      </c>
      <c r="C83" s="10" t="s">
        <v>179</v>
      </c>
      <c r="D83" s="10" t="s">
        <v>180</v>
      </c>
      <c r="E83" s="10" t="s">
        <v>367</v>
      </c>
      <c r="F83" s="132" t="s">
        <v>34</v>
      </c>
      <c r="G83" s="132" t="s">
        <v>34</v>
      </c>
      <c r="H83" s="10" t="s">
        <v>359</v>
      </c>
      <c r="I83" s="15" t="s">
        <v>86</v>
      </c>
      <c r="J83" s="131" t="s">
        <v>34</v>
      </c>
      <c r="K83" s="15" t="s">
        <v>69</v>
      </c>
      <c r="L83" s="15" t="s">
        <v>121</v>
      </c>
      <c r="M83" s="15" t="s">
        <v>87</v>
      </c>
      <c r="N83" s="15" t="s">
        <v>72</v>
      </c>
      <c r="O83" s="27">
        <v>23</v>
      </c>
      <c r="P83" s="15" t="s">
        <v>28</v>
      </c>
      <c r="Q83" s="27" t="s">
        <v>28</v>
      </c>
      <c r="R83" s="27" t="s">
        <v>28</v>
      </c>
      <c r="S83" s="131" t="s">
        <v>34</v>
      </c>
      <c r="T83" s="10" t="s">
        <v>74</v>
      </c>
      <c r="U83" s="15" t="s">
        <v>75</v>
      </c>
      <c r="V83" s="15" t="s">
        <v>90</v>
      </c>
      <c r="W83" s="134" t="s">
        <v>34</v>
      </c>
      <c r="X83" s="35" t="s">
        <v>2045</v>
      </c>
      <c r="Y83" s="21" t="s">
        <v>2044</v>
      </c>
      <c r="Z83" s="25" t="s">
        <v>1943</v>
      </c>
      <c r="AA83" s="45"/>
    </row>
    <row r="84" spans="1:27" s="43" customFormat="1" ht="15.9" customHeight="1" x14ac:dyDescent="0.25">
      <c r="A84" s="44" t="s">
        <v>108</v>
      </c>
      <c r="B84" s="10" t="s">
        <v>81</v>
      </c>
      <c r="C84" s="10" t="s">
        <v>109</v>
      </c>
      <c r="D84" s="27" t="s">
        <v>110</v>
      </c>
      <c r="E84" s="10" t="s">
        <v>111</v>
      </c>
      <c r="F84" s="132" t="s">
        <v>34</v>
      </c>
      <c r="G84" s="132" t="s">
        <v>34</v>
      </c>
      <c r="H84" s="10">
        <v>1830</v>
      </c>
      <c r="I84" s="15" t="s">
        <v>86</v>
      </c>
      <c r="J84" s="131" t="s">
        <v>34</v>
      </c>
      <c r="K84" s="15" t="s">
        <v>69</v>
      </c>
      <c r="L84" s="15" t="s">
        <v>70</v>
      </c>
      <c r="M84" s="15" t="s">
        <v>87</v>
      </c>
      <c r="N84" s="15" t="s">
        <v>72</v>
      </c>
      <c r="O84" s="27">
        <v>23</v>
      </c>
      <c r="P84" s="15" t="s">
        <v>28</v>
      </c>
      <c r="Q84" s="27" t="s">
        <v>28</v>
      </c>
      <c r="R84" s="27" t="s">
        <v>28</v>
      </c>
      <c r="S84" s="131" t="s">
        <v>34</v>
      </c>
      <c r="T84" s="10" t="s">
        <v>74</v>
      </c>
      <c r="U84" s="15" t="s">
        <v>75</v>
      </c>
      <c r="V84" s="15" t="s">
        <v>90</v>
      </c>
      <c r="W84" s="134" t="s">
        <v>34</v>
      </c>
      <c r="X84" s="35" t="s">
        <v>2045</v>
      </c>
      <c r="Y84" s="21" t="s">
        <v>2044</v>
      </c>
      <c r="Z84" s="25" t="s">
        <v>369</v>
      </c>
      <c r="AA84" s="45"/>
    </row>
    <row r="85" spans="1:27" s="52" customFormat="1" ht="15.9" customHeight="1" x14ac:dyDescent="0.25">
      <c r="A85" s="6" t="s">
        <v>116</v>
      </c>
      <c r="B85" s="10" t="s">
        <v>81</v>
      </c>
      <c r="C85" s="10" t="s">
        <v>370</v>
      </c>
      <c r="D85" s="10" t="s">
        <v>371</v>
      </c>
      <c r="E85" s="10" t="s">
        <v>372</v>
      </c>
      <c r="F85" s="15">
        <f>13*10^-6</f>
        <v>1.2999999999999999E-5</v>
      </c>
      <c r="G85" s="15" t="s">
        <v>373</v>
      </c>
      <c r="H85" s="10">
        <f>Table1[[#This Row],[Concentration effective (avant conversion)]]*140.116*1000000</f>
        <v>1821.508</v>
      </c>
      <c r="I85" s="15" t="s">
        <v>86</v>
      </c>
      <c r="J85" s="131" t="s">
        <v>34</v>
      </c>
      <c r="K85" s="10" t="s">
        <v>374</v>
      </c>
      <c r="L85" s="15" t="s">
        <v>375</v>
      </c>
      <c r="M85" s="15" t="s">
        <v>87</v>
      </c>
      <c r="N85" s="15" t="s">
        <v>376</v>
      </c>
      <c r="O85" s="27">
        <v>18</v>
      </c>
      <c r="P85" s="15" t="s">
        <v>28</v>
      </c>
      <c r="Q85" s="27" t="s">
        <v>28</v>
      </c>
      <c r="R85" s="27" t="s">
        <v>28</v>
      </c>
      <c r="S85" s="131" t="s">
        <v>34</v>
      </c>
      <c r="T85" s="10" t="s">
        <v>377</v>
      </c>
      <c r="U85" s="15" t="s">
        <v>75</v>
      </c>
      <c r="V85" s="15" t="s">
        <v>90</v>
      </c>
      <c r="W85" s="134" t="s">
        <v>34</v>
      </c>
      <c r="X85" s="35" t="s">
        <v>378</v>
      </c>
      <c r="Y85" s="21" t="s">
        <v>379</v>
      </c>
      <c r="Z85" s="25" t="s">
        <v>380</v>
      </c>
      <c r="AA85" s="51"/>
    </row>
    <row r="86" spans="1:27" s="10" customFormat="1" ht="15.9" customHeight="1" x14ac:dyDescent="0.25">
      <c r="A86" s="6" t="s">
        <v>116</v>
      </c>
      <c r="B86" s="8" t="s">
        <v>81</v>
      </c>
      <c r="C86" s="8" t="s">
        <v>370</v>
      </c>
      <c r="D86" s="10" t="s">
        <v>371</v>
      </c>
      <c r="E86" s="8" t="s">
        <v>381</v>
      </c>
      <c r="F86" s="28">
        <f>10^-5</f>
        <v>1.0000000000000001E-5</v>
      </c>
      <c r="G86" s="28" t="s">
        <v>373</v>
      </c>
      <c r="H86" s="10">
        <f>Table1[[#This Row],[Concentration effective (avant conversion)]]*140.116*1000000</f>
        <v>1401.1600000000003</v>
      </c>
      <c r="I86" s="28" t="s">
        <v>86</v>
      </c>
      <c r="J86" s="131" t="s">
        <v>34</v>
      </c>
      <c r="K86" s="8" t="s">
        <v>163</v>
      </c>
      <c r="L86" s="28" t="s">
        <v>375</v>
      </c>
      <c r="M86" s="28" t="s">
        <v>87</v>
      </c>
      <c r="N86" s="28" t="s">
        <v>376</v>
      </c>
      <c r="O86" s="27">
        <v>18</v>
      </c>
      <c r="P86" s="28" t="s">
        <v>28</v>
      </c>
      <c r="Q86" s="72" t="s">
        <v>28</v>
      </c>
      <c r="R86" s="72" t="s">
        <v>28</v>
      </c>
      <c r="S86" s="136" t="s">
        <v>34</v>
      </c>
      <c r="T86" s="8" t="s">
        <v>377</v>
      </c>
      <c r="U86" s="28" t="s">
        <v>75</v>
      </c>
      <c r="V86" s="15" t="s">
        <v>90</v>
      </c>
      <c r="W86" s="134" t="s">
        <v>34</v>
      </c>
      <c r="X86" s="36" t="s">
        <v>378</v>
      </c>
      <c r="Y86" s="21" t="s">
        <v>379</v>
      </c>
      <c r="Z86" s="25" t="s">
        <v>380</v>
      </c>
      <c r="AA86" s="6"/>
    </row>
    <row r="87" spans="1:27" s="10" customFormat="1" ht="15.9" customHeight="1" x14ac:dyDescent="0.25">
      <c r="A87" s="6" t="s">
        <v>116</v>
      </c>
      <c r="B87" s="10" t="s">
        <v>81</v>
      </c>
      <c r="C87" s="10" t="s">
        <v>370</v>
      </c>
      <c r="D87" s="10" t="s">
        <v>371</v>
      </c>
      <c r="E87" s="10" t="s">
        <v>382</v>
      </c>
      <c r="F87" s="15">
        <f>10^-6</f>
        <v>9.9999999999999995E-7</v>
      </c>
      <c r="G87" s="15" t="s">
        <v>373</v>
      </c>
      <c r="H87" s="10">
        <f>Table1[[#This Row],[Concentration effective (avant conversion)]]*140.116*1000000</f>
        <v>140.11599999999999</v>
      </c>
      <c r="I87" s="15" t="s">
        <v>86</v>
      </c>
      <c r="J87" s="131" t="s">
        <v>34</v>
      </c>
      <c r="K87" s="15" t="s">
        <v>163</v>
      </c>
      <c r="L87" s="15" t="s">
        <v>375</v>
      </c>
      <c r="M87" s="15" t="s">
        <v>87</v>
      </c>
      <c r="N87" s="15" t="s">
        <v>376</v>
      </c>
      <c r="O87" s="27">
        <v>18</v>
      </c>
      <c r="P87" s="15" t="s">
        <v>28</v>
      </c>
      <c r="Q87" s="27" t="s">
        <v>28</v>
      </c>
      <c r="R87" s="27" t="s">
        <v>28</v>
      </c>
      <c r="S87" s="131" t="s">
        <v>34</v>
      </c>
      <c r="T87" s="10" t="s">
        <v>377</v>
      </c>
      <c r="U87" s="15" t="s">
        <v>75</v>
      </c>
      <c r="V87" s="15" t="s">
        <v>90</v>
      </c>
      <c r="W87" s="134" t="s">
        <v>34</v>
      </c>
      <c r="X87" s="35" t="s">
        <v>378</v>
      </c>
      <c r="Y87" s="21" t="s">
        <v>379</v>
      </c>
      <c r="Z87" s="25" t="s">
        <v>380</v>
      </c>
      <c r="AA87" s="6"/>
    </row>
    <row r="88" spans="1:27" s="10" customFormat="1" ht="15.9" customHeight="1" x14ac:dyDescent="0.25">
      <c r="A88" s="6" t="s">
        <v>259</v>
      </c>
      <c r="B88" s="10" t="s">
        <v>81</v>
      </c>
      <c r="C88" s="10" t="s">
        <v>161</v>
      </c>
      <c r="D88" s="10" t="s">
        <v>83</v>
      </c>
      <c r="E88" s="10" t="s">
        <v>383</v>
      </c>
      <c r="F88" s="15">
        <v>56</v>
      </c>
      <c r="G88" s="15" t="s">
        <v>67</v>
      </c>
      <c r="H88" s="10">
        <f>Table1[[#This Row],[Concentration effective (avant conversion)]]*1000</f>
        <v>56000</v>
      </c>
      <c r="I88" s="15" t="s">
        <v>86</v>
      </c>
      <c r="J88" s="131" t="s">
        <v>34</v>
      </c>
      <c r="K88" s="10" t="s">
        <v>163</v>
      </c>
      <c r="L88" s="15" t="s">
        <v>121</v>
      </c>
      <c r="M88" s="15" t="s">
        <v>122</v>
      </c>
      <c r="N88" s="15" t="s">
        <v>72</v>
      </c>
      <c r="O88" s="27">
        <v>20</v>
      </c>
      <c r="P88" s="15" t="s">
        <v>28</v>
      </c>
      <c r="Q88" s="27" t="s">
        <v>28</v>
      </c>
      <c r="R88" s="27" t="s">
        <v>28</v>
      </c>
      <c r="S88" s="131" t="s">
        <v>34</v>
      </c>
      <c r="T88" s="10" t="s">
        <v>377</v>
      </c>
      <c r="U88" s="15" t="s">
        <v>75</v>
      </c>
      <c r="V88" s="15" t="s">
        <v>90</v>
      </c>
      <c r="W88" s="134" t="s">
        <v>34</v>
      </c>
      <c r="X88" s="10" t="s">
        <v>384</v>
      </c>
      <c r="Y88" s="21" t="s">
        <v>385</v>
      </c>
      <c r="Z88" s="25" t="s">
        <v>1944</v>
      </c>
      <c r="AA88" s="6"/>
    </row>
    <row r="89" spans="1:27" s="10" customFormat="1" ht="15.9" customHeight="1" x14ac:dyDescent="0.25">
      <c r="A89" s="6" t="s">
        <v>259</v>
      </c>
      <c r="B89" s="10" t="s">
        <v>81</v>
      </c>
      <c r="C89" s="10" t="s">
        <v>161</v>
      </c>
      <c r="D89" s="10" t="s">
        <v>83</v>
      </c>
      <c r="E89" s="10" t="s">
        <v>386</v>
      </c>
      <c r="F89" s="15">
        <v>32</v>
      </c>
      <c r="G89" s="15" t="s">
        <v>67</v>
      </c>
      <c r="H89" s="10">
        <f>Table1[[#This Row],[Concentration effective (avant conversion)]]*1000</f>
        <v>32000</v>
      </c>
      <c r="I89" s="15" t="s">
        <v>86</v>
      </c>
      <c r="J89" s="131" t="s">
        <v>34</v>
      </c>
      <c r="K89" s="15" t="s">
        <v>163</v>
      </c>
      <c r="L89" s="15" t="s">
        <v>121</v>
      </c>
      <c r="M89" s="15" t="s">
        <v>122</v>
      </c>
      <c r="N89" s="15" t="s">
        <v>72</v>
      </c>
      <c r="O89" s="27">
        <v>20</v>
      </c>
      <c r="P89" s="15" t="s">
        <v>28</v>
      </c>
      <c r="Q89" s="27" t="s">
        <v>28</v>
      </c>
      <c r="R89" s="27" t="s">
        <v>28</v>
      </c>
      <c r="S89" s="131" t="s">
        <v>34</v>
      </c>
      <c r="T89" s="10" t="s">
        <v>377</v>
      </c>
      <c r="U89" s="15" t="s">
        <v>75</v>
      </c>
      <c r="V89" s="15" t="s">
        <v>90</v>
      </c>
      <c r="W89" s="134" t="s">
        <v>34</v>
      </c>
      <c r="X89" s="10" t="s">
        <v>384</v>
      </c>
      <c r="Y89" s="21" t="s">
        <v>385</v>
      </c>
      <c r="Z89" s="25" t="s">
        <v>1944</v>
      </c>
      <c r="AA89" s="6"/>
    </row>
    <row r="90" spans="1:27" s="10" customFormat="1" ht="15.9" customHeight="1" x14ac:dyDescent="0.25">
      <c r="A90" s="6" t="s">
        <v>259</v>
      </c>
      <c r="B90" s="10" t="s">
        <v>81</v>
      </c>
      <c r="C90" s="10" t="s">
        <v>161</v>
      </c>
      <c r="D90" s="10" t="s">
        <v>83</v>
      </c>
      <c r="E90" s="10" t="s">
        <v>387</v>
      </c>
      <c r="F90" s="15">
        <v>32</v>
      </c>
      <c r="G90" s="15" t="s">
        <v>67</v>
      </c>
      <c r="H90" s="10">
        <f>Table1[[#This Row],[Concentration effective (avant conversion)]]*1000</f>
        <v>32000</v>
      </c>
      <c r="I90" s="15" t="s">
        <v>86</v>
      </c>
      <c r="J90" s="131" t="s">
        <v>34</v>
      </c>
      <c r="K90" s="15" t="s">
        <v>69</v>
      </c>
      <c r="L90" s="15" t="s">
        <v>121</v>
      </c>
      <c r="M90" s="15" t="s">
        <v>122</v>
      </c>
      <c r="N90" s="15" t="s">
        <v>72</v>
      </c>
      <c r="O90" s="27">
        <v>20</v>
      </c>
      <c r="P90" s="15" t="s">
        <v>28</v>
      </c>
      <c r="Q90" s="27" t="s">
        <v>28</v>
      </c>
      <c r="R90" s="27" t="s">
        <v>28</v>
      </c>
      <c r="S90" s="131" t="s">
        <v>34</v>
      </c>
      <c r="T90" s="10" t="s">
        <v>377</v>
      </c>
      <c r="U90" s="15" t="s">
        <v>75</v>
      </c>
      <c r="V90" s="15" t="s">
        <v>90</v>
      </c>
      <c r="W90" s="133" t="s">
        <v>34</v>
      </c>
      <c r="X90" s="10" t="s">
        <v>384</v>
      </c>
      <c r="Y90" s="21" t="s">
        <v>385</v>
      </c>
      <c r="Z90" s="25" t="s">
        <v>1944</v>
      </c>
      <c r="AA90" s="6"/>
    </row>
    <row r="91" spans="1:27" s="10" customFormat="1" ht="15.9" customHeight="1" x14ac:dyDescent="0.25">
      <c r="A91" s="6" t="s">
        <v>259</v>
      </c>
      <c r="B91" s="10" t="s">
        <v>81</v>
      </c>
      <c r="C91" s="10" t="s">
        <v>161</v>
      </c>
      <c r="D91" s="10" t="s">
        <v>83</v>
      </c>
      <c r="E91" s="10" t="s">
        <v>388</v>
      </c>
      <c r="F91" s="15">
        <v>182.4</v>
      </c>
      <c r="G91" s="15" t="s">
        <v>67</v>
      </c>
      <c r="H91" s="10">
        <f>Table1[[#This Row],[Concentration effective (avant conversion)]]*1000</f>
        <v>182400</v>
      </c>
      <c r="I91" s="15" t="s">
        <v>86</v>
      </c>
      <c r="J91" s="131" t="s">
        <v>34</v>
      </c>
      <c r="K91" s="15" t="s">
        <v>69</v>
      </c>
      <c r="L91" s="15" t="s">
        <v>121</v>
      </c>
      <c r="M91" s="15" t="s">
        <v>122</v>
      </c>
      <c r="N91" s="15" t="s">
        <v>72</v>
      </c>
      <c r="O91" s="27">
        <v>20</v>
      </c>
      <c r="P91" s="15" t="s">
        <v>28</v>
      </c>
      <c r="Q91" s="27" t="s">
        <v>28</v>
      </c>
      <c r="R91" s="27" t="s">
        <v>28</v>
      </c>
      <c r="S91" s="131" t="s">
        <v>34</v>
      </c>
      <c r="T91" s="10" t="s">
        <v>377</v>
      </c>
      <c r="U91" s="15" t="s">
        <v>75</v>
      </c>
      <c r="V91" s="15" t="s">
        <v>90</v>
      </c>
      <c r="W91" s="134" t="s">
        <v>34</v>
      </c>
      <c r="X91" s="10" t="s">
        <v>384</v>
      </c>
      <c r="Y91" s="21" t="s">
        <v>385</v>
      </c>
      <c r="Z91" s="25" t="s">
        <v>1944</v>
      </c>
      <c r="AA91" s="6"/>
    </row>
    <row r="92" spans="1:27" s="10" customFormat="1" ht="15.9" customHeight="1" x14ac:dyDescent="0.25">
      <c r="A92" s="6" t="s">
        <v>160</v>
      </c>
      <c r="B92" s="10" t="s">
        <v>63</v>
      </c>
      <c r="C92" s="10" t="s">
        <v>238</v>
      </c>
      <c r="D92" s="10" t="s">
        <v>239</v>
      </c>
      <c r="E92" s="10" t="s">
        <v>233</v>
      </c>
      <c r="F92" s="15">
        <v>2.0299999999999998</v>
      </c>
      <c r="G92" s="15" t="s">
        <v>67</v>
      </c>
      <c r="H92" s="10">
        <f>Table1[[#This Row],[Concentration effective (avant conversion)]]*1000</f>
        <v>2029.9999999999998</v>
      </c>
      <c r="I92" s="12" t="s">
        <v>389</v>
      </c>
      <c r="J92" s="131" t="s">
        <v>34</v>
      </c>
      <c r="K92" s="15" t="s">
        <v>69</v>
      </c>
      <c r="L92" s="15" t="s">
        <v>70</v>
      </c>
      <c r="M92" s="15" t="s">
        <v>87</v>
      </c>
      <c r="N92" s="15" t="s">
        <v>72</v>
      </c>
      <c r="O92" s="27">
        <v>24</v>
      </c>
      <c r="P92" s="15" t="s">
        <v>28</v>
      </c>
      <c r="Q92" s="27" t="s">
        <v>390</v>
      </c>
      <c r="R92" s="27" t="s">
        <v>28</v>
      </c>
      <c r="S92" s="131" t="s">
        <v>34</v>
      </c>
      <c r="T92" s="10" t="s">
        <v>74</v>
      </c>
      <c r="U92" s="15" t="s">
        <v>75</v>
      </c>
      <c r="V92" s="10" t="s">
        <v>90</v>
      </c>
      <c r="W92" s="134" t="s">
        <v>34</v>
      </c>
      <c r="X92" s="10" t="s">
        <v>391</v>
      </c>
      <c r="Y92" s="21" t="s">
        <v>392</v>
      </c>
      <c r="Z92" s="25" t="s">
        <v>1945</v>
      </c>
      <c r="AA92" s="6"/>
    </row>
    <row r="93" spans="1:27" s="10" customFormat="1" ht="15.9" customHeight="1" x14ac:dyDescent="0.25">
      <c r="A93" s="6" t="s">
        <v>62</v>
      </c>
      <c r="B93" s="10" t="s">
        <v>129</v>
      </c>
      <c r="C93" s="10" t="s">
        <v>311</v>
      </c>
      <c r="D93" s="10" t="s">
        <v>180</v>
      </c>
      <c r="E93" s="10" t="s">
        <v>394</v>
      </c>
      <c r="F93" s="132" t="s">
        <v>34</v>
      </c>
      <c r="G93" s="132" t="s">
        <v>34</v>
      </c>
      <c r="H93" s="10">
        <v>1230</v>
      </c>
      <c r="I93" s="15" t="s">
        <v>86</v>
      </c>
      <c r="J93" s="131" t="s">
        <v>34</v>
      </c>
      <c r="K93" s="10" t="s">
        <v>395</v>
      </c>
      <c r="L93" s="15" t="s">
        <v>121</v>
      </c>
      <c r="M93" s="15" t="s">
        <v>28</v>
      </c>
      <c r="N93" s="15" t="s">
        <v>72</v>
      </c>
      <c r="O93" s="27">
        <v>24</v>
      </c>
      <c r="P93" s="15" t="s">
        <v>28</v>
      </c>
      <c r="Q93" s="27" t="s">
        <v>28</v>
      </c>
      <c r="R93" s="27" t="s">
        <v>28</v>
      </c>
      <c r="S93" s="131" t="s">
        <v>34</v>
      </c>
      <c r="T93" s="10" t="s">
        <v>263</v>
      </c>
      <c r="U93" s="15" t="s">
        <v>75</v>
      </c>
      <c r="V93" s="15" t="s">
        <v>90</v>
      </c>
      <c r="W93" s="134" t="s">
        <v>34</v>
      </c>
      <c r="X93" s="10" t="s">
        <v>396</v>
      </c>
      <c r="Y93" s="25" t="s">
        <v>397</v>
      </c>
      <c r="Z93" s="181" t="s">
        <v>398</v>
      </c>
      <c r="AA93" s="6"/>
    </row>
    <row r="94" spans="1:27" s="10" customFormat="1" ht="15.9" customHeight="1" x14ac:dyDescent="0.25">
      <c r="A94" s="6" t="s">
        <v>237</v>
      </c>
      <c r="B94" s="10" t="s">
        <v>63</v>
      </c>
      <c r="C94" s="10" t="s">
        <v>238</v>
      </c>
      <c r="D94" s="10" t="s">
        <v>239</v>
      </c>
      <c r="E94" s="10" t="s">
        <v>66</v>
      </c>
      <c r="F94" s="15">
        <v>49.4</v>
      </c>
      <c r="G94" s="15" t="s">
        <v>240</v>
      </c>
      <c r="H94" s="10">
        <f>Table1[[#This Row],[Concentration effective (avant conversion)]]*140.116</f>
        <v>6921.7304000000004</v>
      </c>
      <c r="I94" s="15" t="s">
        <v>112</v>
      </c>
      <c r="J94" s="131" t="s">
        <v>34</v>
      </c>
      <c r="K94" s="15" t="s">
        <v>69</v>
      </c>
      <c r="L94" s="15" t="s">
        <v>70</v>
      </c>
      <c r="M94" s="15" t="s">
        <v>122</v>
      </c>
      <c r="N94" s="15" t="s">
        <v>72</v>
      </c>
      <c r="O94" s="27">
        <v>27</v>
      </c>
      <c r="P94" s="15">
        <v>250</v>
      </c>
      <c r="Q94" s="27">
        <v>5</v>
      </c>
      <c r="R94" s="27" t="s">
        <v>28</v>
      </c>
      <c r="S94" s="12" t="s">
        <v>399</v>
      </c>
      <c r="T94" s="10" t="s">
        <v>263</v>
      </c>
      <c r="U94" s="15" t="s">
        <v>75</v>
      </c>
      <c r="V94" s="15" t="s">
        <v>90</v>
      </c>
      <c r="W94" s="134" t="s">
        <v>34</v>
      </c>
      <c r="X94" s="10" t="s">
        <v>243</v>
      </c>
      <c r="Y94" s="25" t="s">
        <v>244</v>
      </c>
      <c r="Z94" s="25" t="s">
        <v>400</v>
      </c>
      <c r="AA94" s="6"/>
    </row>
    <row r="95" spans="1:27" s="10" customFormat="1" ht="15.9" customHeight="1" x14ac:dyDescent="0.25">
      <c r="A95" s="6" t="s">
        <v>237</v>
      </c>
      <c r="B95" s="10" t="s">
        <v>63</v>
      </c>
      <c r="C95" s="10" t="s">
        <v>238</v>
      </c>
      <c r="D95" s="10" t="s">
        <v>239</v>
      </c>
      <c r="E95" s="10" t="s">
        <v>66</v>
      </c>
      <c r="F95" s="15">
        <v>253.8</v>
      </c>
      <c r="G95" s="15" t="s">
        <v>240</v>
      </c>
      <c r="H95" s="10">
        <f>Table1[[#This Row],[Concentration effective (avant conversion)]]*140.116</f>
        <v>35561.440800000004</v>
      </c>
      <c r="I95" s="15" t="s">
        <v>112</v>
      </c>
      <c r="J95" s="131" t="s">
        <v>34</v>
      </c>
      <c r="K95" s="15" t="s">
        <v>69</v>
      </c>
      <c r="L95" s="15" t="s">
        <v>70</v>
      </c>
      <c r="M95" s="15" t="s">
        <v>122</v>
      </c>
      <c r="N95" s="15" t="s">
        <v>72</v>
      </c>
      <c r="O95" s="27">
        <v>27</v>
      </c>
      <c r="P95" s="15">
        <v>250</v>
      </c>
      <c r="Q95" s="27">
        <v>9.5</v>
      </c>
      <c r="R95" s="27" t="s">
        <v>28</v>
      </c>
      <c r="S95" s="12" t="s">
        <v>399</v>
      </c>
      <c r="T95" s="10" t="s">
        <v>263</v>
      </c>
      <c r="U95" s="15" t="s">
        <v>75</v>
      </c>
      <c r="V95" s="15" t="s">
        <v>90</v>
      </c>
      <c r="W95" s="134" t="s">
        <v>34</v>
      </c>
      <c r="X95" s="10" t="s">
        <v>243</v>
      </c>
      <c r="Y95" s="25" t="s">
        <v>244</v>
      </c>
      <c r="Z95" s="25" t="s">
        <v>400</v>
      </c>
      <c r="AA95" s="6"/>
    </row>
    <row r="96" spans="1:27" s="10" customFormat="1" ht="15.9" customHeight="1" x14ac:dyDescent="0.25">
      <c r="A96" s="6" t="s">
        <v>237</v>
      </c>
      <c r="B96" s="10" t="s">
        <v>63</v>
      </c>
      <c r="C96" s="10" t="s">
        <v>238</v>
      </c>
      <c r="D96" s="10" t="s">
        <v>239</v>
      </c>
      <c r="E96" s="10" t="s">
        <v>66</v>
      </c>
      <c r="F96" s="15">
        <v>95.6</v>
      </c>
      <c r="G96" s="15" t="s">
        <v>240</v>
      </c>
      <c r="H96" s="10">
        <f>Table1[[#This Row],[Concentration effective (avant conversion)]]*140.116</f>
        <v>13395.089600000001</v>
      </c>
      <c r="I96" s="15" t="s">
        <v>112</v>
      </c>
      <c r="J96" s="131" t="s">
        <v>34</v>
      </c>
      <c r="K96" s="15" t="s">
        <v>69</v>
      </c>
      <c r="L96" s="15" t="s">
        <v>70</v>
      </c>
      <c r="M96" s="15" t="s">
        <v>122</v>
      </c>
      <c r="N96" s="15" t="s">
        <v>72</v>
      </c>
      <c r="O96" s="27">
        <v>27</v>
      </c>
      <c r="P96" s="15">
        <v>45</v>
      </c>
      <c r="Q96" s="27">
        <v>7.5</v>
      </c>
      <c r="R96" s="27" t="s">
        <v>28</v>
      </c>
      <c r="S96" s="12" t="s">
        <v>401</v>
      </c>
      <c r="T96" s="10" t="s">
        <v>242</v>
      </c>
      <c r="U96" s="15" t="s">
        <v>75</v>
      </c>
      <c r="V96" s="10" t="s">
        <v>90</v>
      </c>
      <c r="W96" s="134" t="s">
        <v>34</v>
      </c>
      <c r="X96" s="10" t="s">
        <v>243</v>
      </c>
      <c r="Y96" s="25" t="s">
        <v>244</v>
      </c>
      <c r="Z96" s="25" t="s">
        <v>245</v>
      </c>
      <c r="AA96" s="6"/>
    </row>
    <row r="97" spans="1:27" s="10" customFormat="1" ht="15.9" customHeight="1" x14ac:dyDescent="0.25">
      <c r="A97" s="6" t="s">
        <v>237</v>
      </c>
      <c r="B97" s="10" t="s">
        <v>63</v>
      </c>
      <c r="C97" s="10" t="s">
        <v>238</v>
      </c>
      <c r="D97" s="10" t="s">
        <v>239</v>
      </c>
      <c r="E97" s="10" t="s">
        <v>66</v>
      </c>
      <c r="F97" s="15">
        <v>138.30000000000001</v>
      </c>
      <c r="G97" s="15" t="s">
        <v>240</v>
      </c>
      <c r="H97" s="10">
        <f>Table1[[#This Row],[Concentration effective (avant conversion)]]*140.116</f>
        <v>19378.042800000003</v>
      </c>
      <c r="I97" s="15" t="s">
        <v>112</v>
      </c>
      <c r="J97" s="131" t="s">
        <v>34</v>
      </c>
      <c r="K97" s="15" t="s">
        <v>69</v>
      </c>
      <c r="L97" s="15" t="s">
        <v>70</v>
      </c>
      <c r="M97" s="15" t="s">
        <v>122</v>
      </c>
      <c r="N97" s="15" t="s">
        <v>72</v>
      </c>
      <c r="O97" s="27">
        <v>27</v>
      </c>
      <c r="P97" s="15">
        <v>250</v>
      </c>
      <c r="Q97" s="27">
        <v>7.5</v>
      </c>
      <c r="R97" s="27" t="s">
        <v>28</v>
      </c>
      <c r="S97" s="12" t="s">
        <v>402</v>
      </c>
      <c r="T97" s="10" t="s">
        <v>242</v>
      </c>
      <c r="U97" s="15" t="s">
        <v>75</v>
      </c>
      <c r="V97" s="10" t="s">
        <v>90</v>
      </c>
      <c r="W97" s="134" t="s">
        <v>34</v>
      </c>
      <c r="X97" s="10" t="s">
        <v>243</v>
      </c>
      <c r="Y97" s="25" t="s">
        <v>244</v>
      </c>
      <c r="Z97" s="25" t="s">
        <v>245</v>
      </c>
      <c r="AA97" s="6"/>
    </row>
    <row r="98" spans="1:27" s="10" customFormat="1" ht="15.9" customHeight="1" x14ac:dyDescent="0.25">
      <c r="A98" s="6" t="s">
        <v>237</v>
      </c>
      <c r="B98" s="10" t="s">
        <v>63</v>
      </c>
      <c r="C98" s="10" t="s">
        <v>238</v>
      </c>
      <c r="D98" s="10" t="s">
        <v>239</v>
      </c>
      <c r="E98" s="10" t="s">
        <v>66</v>
      </c>
      <c r="F98" s="15">
        <v>138.69999999999999</v>
      </c>
      <c r="G98" s="15" t="s">
        <v>240</v>
      </c>
      <c r="H98" s="10">
        <f>Table1[[#This Row],[Concentration effective (avant conversion)]]*140.116</f>
        <v>19434.089199999999</v>
      </c>
      <c r="I98" s="15" t="s">
        <v>112</v>
      </c>
      <c r="J98" s="131" t="s">
        <v>34</v>
      </c>
      <c r="K98" s="15" t="s">
        <v>69</v>
      </c>
      <c r="L98" s="15" t="s">
        <v>70</v>
      </c>
      <c r="M98" s="15" t="s">
        <v>122</v>
      </c>
      <c r="N98" s="15" t="s">
        <v>72</v>
      </c>
      <c r="O98" s="27">
        <v>27</v>
      </c>
      <c r="P98" s="15">
        <v>250</v>
      </c>
      <c r="Q98" s="27">
        <v>7.5</v>
      </c>
      <c r="R98" s="27" t="s">
        <v>28</v>
      </c>
      <c r="S98" s="12" t="s">
        <v>403</v>
      </c>
      <c r="T98" s="10" t="s">
        <v>242</v>
      </c>
      <c r="U98" s="15" t="s">
        <v>75</v>
      </c>
      <c r="V98" s="10" t="s">
        <v>90</v>
      </c>
      <c r="W98" s="134" t="s">
        <v>34</v>
      </c>
      <c r="X98" s="10" t="s">
        <v>243</v>
      </c>
      <c r="Y98" s="25" t="s">
        <v>244</v>
      </c>
      <c r="Z98" s="25" t="s">
        <v>245</v>
      </c>
      <c r="AA98" s="6"/>
    </row>
    <row r="99" spans="1:27" s="10" customFormat="1" ht="15.9" customHeight="1" x14ac:dyDescent="0.25">
      <c r="A99" s="6" t="s">
        <v>237</v>
      </c>
      <c r="B99" s="10" t="s">
        <v>63</v>
      </c>
      <c r="C99" s="10" t="s">
        <v>238</v>
      </c>
      <c r="D99" s="10" t="s">
        <v>239</v>
      </c>
      <c r="E99" s="10" t="s">
        <v>66</v>
      </c>
      <c r="F99" s="15">
        <v>140.5</v>
      </c>
      <c r="G99" s="15" t="s">
        <v>240</v>
      </c>
      <c r="H99" s="10">
        <f>Table1[[#This Row],[Concentration effective (avant conversion)]]*140.116</f>
        <v>19686.298000000003</v>
      </c>
      <c r="I99" s="15" t="s">
        <v>112</v>
      </c>
      <c r="J99" s="131" t="s">
        <v>34</v>
      </c>
      <c r="K99" s="15" t="s">
        <v>69</v>
      </c>
      <c r="L99" s="15" t="s">
        <v>70</v>
      </c>
      <c r="M99" s="15" t="s">
        <v>122</v>
      </c>
      <c r="N99" s="15" t="s">
        <v>72</v>
      </c>
      <c r="O99" s="27">
        <v>27</v>
      </c>
      <c r="P99" s="15">
        <v>250</v>
      </c>
      <c r="Q99" s="27">
        <v>7.5</v>
      </c>
      <c r="R99" s="27" t="s">
        <v>28</v>
      </c>
      <c r="S99" s="12" t="s">
        <v>404</v>
      </c>
      <c r="T99" s="10" t="s">
        <v>242</v>
      </c>
      <c r="U99" s="15" t="s">
        <v>75</v>
      </c>
      <c r="V99" s="10" t="s">
        <v>90</v>
      </c>
      <c r="W99" s="134" t="s">
        <v>34</v>
      </c>
      <c r="X99" s="10" t="s">
        <v>243</v>
      </c>
      <c r="Y99" s="25" t="s">
        <v>244</v>
      </c>
      <c r="Z99" s="25" t="s">
        <v>245</v>
      </c>
      <c r="AA99" s="6"/>
    </row>
    <row r="100" spans="1:27" s="10" customFormat="1" ht="15.9" customHeight="1" x14ac:dyDescent="0.25">
      <c r="A100" s="6" t="s">
        <v>237</v>
      </c>
      <c r="B100" s="10" t="s">
        <v>63</v>
      </c>
      <c r="C100" s="10" t="s">
        <v>238</v>
      </c>
      <c r="D100" s="10" t="s">
        <v>239</v>
      </c>
      <c r="E100" s="10" t="s">
        <v>66</v>
      </c>
      <c r="F100" s="15">
        <v>142.30000000000001</v>
      </c>
      <c r="G100" s="15" t="s">
        <v>240</v>
      </c>
      <c r="H100" s="10">
        <f>Table1[[#This Row],[Concentration effective (avant conversion)]]*140.116</f>
        <v>19938.506800000003</v>
      </c>
      <c r="I100" s="15" t="s">
        <v>112</v>
      </c>
      <c r="J100" s="131" t="s">
        <v>34</v>
      </c>
      <c r="K100" s="15" t="s">
        <v>69</v>
      </c>
      <c r="L100" s="15" t="s">
        <v>70</v>
      </c>
      <c r="M100" s="15" t="s">
        <v>122</v>
      </c>
      <c r="N100" s="15" t="s">
        <v>72</v>
      </c>
      <c r="O100" s="27">
        <v>27</v>
      </c>
      <c r="P100" s="15">
        <v>250</v>
      </c>
      <c r="Q100" s="27">
        <v>7.5</v>
      </c>
      <c r="R100" s="27" t="s">
        <v>28</v>
      </c>
      <c r="S100" s="12" t="s">
        <v>399</v>
      </c>
      <c r="T100" s="10" t="s">
        <v>242</v>
      </c>
      <c r="U100" s="15" t="s">
        <v>75</v>
      </c>
      <c r="V100" s="10" t="s">
        <v>90</v>
      </c>
      <c r="W100" s="134" t="s">
        <v>34</v>
      </c>
      <c r="X100" s="10" t="s">
        <v>243</v>
      </c>
      <c r="Y100" s="25" t="s">
        <v>244</v>
      </c>
      <c r="Z100" s="25" t="s">
        <v>245</v>
      </c>
      <c r="AA100" s="6"/>
    </row>
    <row r="101" spans="1:27" s="10" customFormat="1" ht="15.9" customHeight="1" x14ac:dyDescent="0.25">
      <c r="A101" s="6" t="s">
        <v>237</v>
      </c>
      <c r="B101" s="10" t="s">
        <v>63</v>
      </c>
      <c r="C101" s="10" t="s">
        <v>238</v>
      </c>
      <c r="D101" s="10" t="s">
        <v>239</v>
      </c>
      <c r="E101" s="10" t="s">
        <v>66</v>
      </c>
      <c r="F101" s="15">
        <v>145.6</v>
      </c>
      <c r="G101" s="15" t="s">
        <v>240</v>
      </c>
      <c r="H101" s="10">
        <f>Table1[[#This Row],[Concentration effective (avant conversion)]]*140.116</f>
        <v>20400.889600000002</v>
      </c>
      <c r="I101" s="15" t="s">
        <v>112</v>
      </c>
      <c r="J101" s="131" t="s">
        <v>34</v>
      </c>
      <c r="K101" s="15" t="s">
        <v>69</v>
      </c>
      <c r="L101" s="15" t="s">
        <v>70</v>
      </c>
      <c r="M101" s="15" t="s">
        <v>122</v>
      </c>
      <c r="N101" s="15" t="s">
        <v>72</v>
      </c>
      <c r="O101" s="27">
        <v>27</v>
      </c>
      <c r="P101" s="15">
        <v>250</v>
      </c>
      <c r="Q101" s="27">
        <v>7.5</v>
      </c>
      <c r="R101" s="27" t="s">
        <v>28</v>
      </c>
      <c r="S101" s="12" t="s">
        <v>405</v>
      </c>
      <c r="T101" s="10" t="s">
        <v>242</v>
      </c>
      <c r="U101" s="15" t="s">
        <v>75</v>
      </c>
      <c r="V101" s="10" t="s">
        <v>90</v>
      </c>
      <c r="W101" s="134" t="s">
        <v>34</v>
      </c>
      <c r="X101" s="10" t="s">
        <v>243</v>
      </c>
      <c r="Y101" s="25" t="s">
        <v>244</v>
      </c>
      <c r="Z101" s="25" t="s">
        <v>245</v>
      </c>
      <c r="AA101" s="6"/>
    </row>
    <row r="102" spans="1:27" s="10" customFormat="1" ht="15.9" customHeight="1" x14ac:dyDescent="0.25">
      <c r="A102" s="6" t="s">
        <v>237</v>
      </c>
      <c r="B102" s="10" t="s">
        <v>63</v>
      </c>
      <c r="C102" s="10" t="s">
        <v>238</v>
      </c>
      <c r="D102" s="10" t="s">
        <v>239</v>
      </c>
      <c r="E102" s="10" t="s">
        <v>66</v>
      </c>
      <c r="F102" s="15">
        <v>145.6</v>
      </c>
      <c r="G102" s="15" t="s">
        <v>240</v>
      </c>
      <c r="H102" s="10">
        <f>Table1[[#This Row],[Concentration effective (avant conversion)]]*140.116</f>
        <v>20400.889600000002</v>
      </c>
      <c r="I102" s="15" t="s">
        <v>112</v>
      </c>
      <c r="J102" s="131" t="s">
        <v>34</v>
      </c>
      <c r="K102" s="15" t="s">
        <v>69</v>
      </c>
      <c r="L102" s="15" t="s">
        <v>70</v>
      </c>
      <c r="M102" s="15" t="s">
        <v>122</v>
      </c>
      <c r="N102" s="15" t="s">
        <v>72</v>
      </c>
      <c r="O102" s="27">
        <v>27</v>
      </c>
      <c r="P102" s="15">
        <v>250</v>
      </c>
      <c r="Q102" s="27">
        <v>7.5</v>
      </c>
      <c r="R102" s="27" t="s">
        <v>28</v>
      </c>
      <c r="S102" s="12" t="s">
        <v>406</v>
      </c>
      <c r="T102" s="10" t="s">
        <v>242</v>
      </c>
      <c r="U102" s="15" t="s">
        <v>75</v>
      </c>
      <c r="V102" s="10" t="s">
        <v>90</v>
      </c>
      <c r="W102" s="134" t="s">
        <v>34</v>
      </c>
      <c r="X102" s="10" t="s">
        <v>243</v>
      </c>
      <c r="Y102" s="25" t="s">
        <v>244</v>
      </c>
      <c r="Z102" s="25" t="s">
        <v>245</v>
      </c>
      <c r="AA102" s="6"/>
    </row>
    <row r="103" spans="1:27" s="10" customFormat="1" ht="15.9" customHeight="1" x14ac:dyDescent="0.25">
      <c r="A103" s="6" t="s">
        <v>237</v>
      </c>
      <c r="B103" s="10" t="s">
        <v>63</v>
      </c>
      <c r="C103" s="10" t="s">
        <v>238</v>
      </c>
      <c r="D103" s="10" t="s">
        <v>239</v>
      </c>
      <c r="E103" s="10" t="s">
        <v>66</v>
      </c>
      <c r="F103" s="15">
        <v>152.9</v>
      </c>
      <c r="G103" s="15" t="s">
        <v>240</v>
      </c>
      <c r="H103" s="10">
        <f>Table1[[#This Row],[Concentration effective (avant conversion)]]*140.116</f>
        <v>21423.736400000002</v>
      </c>
      <c r="I103" s="15" t="s">
        <v>112</v>
      </c>
      <c r="J103" s="131" t="s">
        <v>34</v>
      </c>
      <c r="K103" s="15" t="s">
        <v>69</v>
      </c>
      <c r="L103" s="15" t="s">
        <v>70</v>
      </c>
      <c r="M103" s="15" t="s">
        <v>122</v>
      </c>
      <c r="N103" s="15" t="s">
        <v>72</v>
      </c>
      <c r="O103" s="27">
        <v>27</v>
      </c>
      <c r="P103" s="15">
        <v>250</v>
      </c>
      <c r="Q103" s="27">
        <v>7.5</v>
      </c>
      <c r="R103" s="27" t="s">
        <v>28</v>
      </c>
      <c r="S103" s="12" t="s">
        <v>407</v>
      </c>
      <c r="T103" s="10" t="s">
        <v>242</v>
      </c>
      <c r="U103" s="15" t="s">
        <v>75</v>
      </c>
      <c r="V103" s="10" t="s">
        <v>90</v>
      </c>
      <c r="W103" s="134" t="s">
        <v>34</v>
      </c>
      <c r="X103" s="10" t="s">
        <v>243</v>
      </c>
      <c r="Y103" s="25" t="s">
        <v>244</v>
      </c>
      <c r="Z103" s="25" t="s">
        <v>245</v>
      </c>
      <c r="AA103" s="6"/>
    </row>
    <row r="104" spans="1:27" s="10" customFormat="1" ht="15.9" customHeight="1" x14ac:dyDescent="0.25">
      <c r="A104" s="6" t="s">
        <v>237</v>
      </c>
      <c r="B104" s="10" t="s">
        <v>63</v>
      </c>
      <c r="C104" s="10" t="s">
        <v>238</v>
      </c>
      <c r="D104" s="10" t="s">
        <v>239</v>
      </c>
      <c r="E104" s="10" t="s">
        <v>66</v>
      </c>
      <c r="F104" s="15">
        <v>194.4</v>
      </c>
      <c r="G104" s="15" t="s">
        <v>240</v>
      </c>
      <c r="H104" s="10">
        <f>Table1[[#This Row],[Concentration effective (avant conversion)]]*140.116</f>
        <v>27238.550400000004</v>
      </c>
      <c r="I104" s="15" t="s">
        <v>112</v>
      </c>
      <c r="J104" s="131" t="s">
        <v>34</v>
      </c>
      <c r="K104" s="15" t="s">
        <v>69</v>
      </c>
      <c r="L104" s="15" t="s">
        <v>70</v>
      </c>
      <c r="M104" s="15" t="s">
        <v>122</v>
      </c>
      <c r="N104" s="15" t="s">
        <v>72</v>
      </c>
      <c r="O104" s="27">
        <v>27</v>
      </c>
      <c r="P104" s="15">
        <v>350</v>
      </c>
      <c r="Q104" s="27">
        <v>7.5</v>
      </c>
      <c r="R104" s="27" t="s">
        <v>28</v>
      </c>
      <c r="S104" s="12" t="s">
        <v>408</v>
      </c>
      <c r="T104" s="10" t="s">
        <v>242</v>
      </c>
      <c r="U104" s="15" t="s">
        <v>75</v>
      </c>
      <c r="V104" s="10" t="s">
        <v>90</v>
      </c>
      <c r="W104" s="134" t="s">
        <v>34</v>
      </c>
      <c r="X104" s="10" t="s">
        <v>243</v>
      </c>
      <c r="Y104" s="25" t="s">
        <v>244</v>
      </c>
      <c r="Z104" s="25" t="s">
        <v>245</v>
      </c>
      <c r="AA104" s="6"/>
    </row>
    <row r="105" spans="1:27" s="10" customFormat="1" ht="15.9" customHeight="1" x14ac:dyDescent="0.25">
      <c r="A105" s="6" t="s">
        <v>237</v>
      </c>
      <c r="B105" s="10" t="s">
        <v>63</v>
      </c>
      <c r="C105" s="10" t="s">
        <v>238</v>
      </c>
      <c r="D105" s="10" t="s">
        <v>239</v>
      </c>
      <c r="E105" s="10" t="s">
        <v>66</v>
      </c>
      <c r="F105" s="15">
        <v>223.8</v>
      </c>
      <c r="G105" s="15" t="s">
        <v>240</v>
      </c>
      <c r="H105" s="10">
        <f>Table1[[#This Row],[Concentration effective (avant conversion)]]*140.116</f>
        <v>31357.960800000004</v>
      </c>
      <c r="I105" s="15" t="s">
        <v>112</v>
      </c>
      <c r="J105" s="131" t="s">
        <v>34</v>
      </c>
      <c r="K105" s="15" t="s">
        <v>69</v>
      </c>
      <c r="L105" s="15" t="s">
        <v>70</v>
      </c>
      <c r="M105" s="15" t="s">
        <v>122</v>
      </c>
      <c r="N105" s="15" t="s">
        <v>72</v>
      </c>
      <c r="O105" s="27">
        <v>27</v>
      </c>
      <c r="P105" s="15">
        <v>250</v>
      </c>
      <c r="Q105" s="27">
        <v>7.5</v>
      </c>
      <c r="R105" s="27" t="s">
        <v>28</v>
      </c>
      <c r="S105" s="12" t="s">
        <v>409</v>
      </c>
      <c r="T105" s="10" t="s">
        <v>242</v>
      </c>
      <c r="U105" s="15" t="s">
        <v>75</v>
      </c>
      <c r="V105" s="10" t="s">
        <v>90</v>
      </c>
      <c r="W105" s="134" t="s">
        <v>34</v>
      </c>
      <c r="X105" s="10" t="s">
        <v>243</v>
      </c>
      <c r="Y105" s="25" t="s">
        <v>244</v>
      </c>
      <c r="Z105" s="25" t="s">
        <v>245</v>
      </c>
      <c r="AA105" s="6"/>
    </row>
    <row r="106" spans="1:27" s="10" customFormat="1" ht="15.9" customHeight="1" x14ac:dyDescent="0.25">
      <c r="A106" s="44" t="s">
        <v>108</v>
      </c>
      <c r="B106" s="10" t="s">
        <v>63</v>
      </c>
      <c r="C106" s="10" t="s">
        <v>238</v>
      </c>
      <c r="D106" s="10" t="s">
        <v>239</v>
      </c>
      <c r="E106" s="10" t="s">
        <v>66</v>
      </c>
      <c r="F106" s="15">
        <v>4.1870000000000003</v>
      </c>
      <c r="G106" s="15" t="s">
        <v>410</v>
      </c>
      <c r="H106" s="10">
        <f>Table1[[#This Row],[Concentration effective (avant conversion)]]*1000</f>
        <v>4187</v>
      </c>
      <c r="I106" s="15" t="s">
        <v>86</v>
      </c>
      <c r="J106" s="131" t="s">
        <v>34</v>
      </c>
      <c r="K106" s="15" t="s">
        <v>69</v>
      </c>
      <c r="L106" s="15" t="s">
        <v>70</v>
      </c>
      <c r="M106" s="15" t="s">
        <v>87</v>
      </c>
      <c r="N106" s="15" t="s">
        <v>72</v>
      </c>
      <c r="O106" s="27">
        <v>26</v>
      </c>
      <c r="P106" s="15" t="s">
        <v>28</v>
      </c>
      <c r="Q106" s="27" t="s">
        <v>28</v>
      </c>
      <c r="R106" s="27" t="s">
        <v>28</v>
      </c>
      <c r="S106" s="131" t="s">
        <v>34</v>
      </c>
      <c r="T106" s="10" t="s">
        <v>74</v>
      </c>
      <c r="U106" s="15" t="s">
        <v>75</v>
      </c>
      <c r="V106" s="10" t="s">
        <v>90</v>
      </c>
      <c r="W106" s="134" t="s">
        <v>34</v>
      </c>
      <c r="X106" s="10" t="s">
        <v>411</v>
      </c>
      <c r="Y106" s="25" t="s">
        <v>412</v>
      </c>
      <c r="Z106" s="25" t="s">
        <v>413</v>
      </c>
      <c r="AA106" s="6"/>
    </row>
    <row r="107" spans="1:27" s="10" customFormat="1" ht="15.9" customHeight="1" x14ac:dyDescent="0.2">
      <c r="A107" s="45" t="s">
        <v>160</v>
      </c>
      <c r="B107" s="15" t="s">
        <v>81</v>
      </c>
      <c r="C107" s="15" t="s">
        <v>161</v>
      </c>
      <c r="D107" s="10" t="s">
        <v>83</v>
      </c>
      <c r="E107" s="15" t="s">
        <v>84</v>
      </c>
      <c r="F107" s="15">
        <v>10.7</v>
      </c>
      <c r="G107" s="15" t="s">
        <v>225</v>
      </c>
      <c r="H107" s="10">
        <f>Table1[[#This Row],[Concentration effective (avant conversion)]]*140.116</f>
        <v>1499.2411999999999</v>
      </c>
      <c r="I107" s="15" t="s">
        <v>112</v>
      </c>
      <c r="J107" s="131" t="s">
        <v>34</v>
      </c>
      <c r="K107" s="15" t="s">
        <v>414</v>
      </c>
      <c r="L107" s="15" t="s">
        <v>70</v>
      </c>
      <c r="M107" s="15" t="s">
        <v>87</v>
      </c>
      <c r="N107" s="15" t="s">
        <v>72</v>
      </c>
      <c r="O107" s="27" t="s">
        <v>28</v>
      </c>
      <c r="P107" s="15" t="s">
        <v>28</v>
      </c>
      <c r="Q107" s="27">
        <v>6.8</v>
      </c>
      <c r="R107" s="18" t="s">
        <v>28</v>
      </c>
      <c r="S107" s="131" t="s">
        <v>34</v>
      </c>
      <c r="T107" s="15" t="s">
        <v>113</v>
      </c>
      <c r="U107" s="15" t="s">
        <v>75</v>
      </c>
      <c r="V107" s="10" t="s">
        <v>90</v>
      </c>
      <c r="W107" s="134" t="s">
        <v>34</v>
      </c>
      <c r="X107" s="15" t="s">
        <v>164</v>
      </c>
      <c r="Y107" s="12" t="s">
        <v>165</v>
      </c>
      <c r="Z107" s="85" t="s">
        <v>415</v>
      </c>
      <c r="AA107" s="6"/>
    </row>
    <row r="108" spans="1:27" s="10" customFormat="1" ht="15.9" customHeight="1" x14ac:dyDescent="0.2">
      <c r="A108" s="45" t="s">
        <v>160</v>
      </c>
      <c r="B108" s="15" t="s">
        <v>81</v>
      </c>
      <c r="C108" s="15" t="s">
        <v>161</v>
      </c>
      <c r="D108" s="10" t="s">
        <v>83</v>
      </c>
      <c r="E108" s="15" t="s">
        <v>284</v>
      </c>
      <c r="F108" s="15">
        <v>16.399999999999999</v>
      </c>
      <c r="G108" s="15" t="s">
        <v>225</v>
      </c>
      <c r="H108" s="10">
        <f>Table1[[#This Row],[Concentration effective (avant conversion)]]*140.116</f>
        <v>2297.9023999999999</v>
      </c>
      <c r="I108" s="15" t="s">
        <v>112</v>
      </c>
      <c r="J108" s="131" t="s">
        <v>34</v>
      </c>
      <c r="K108" s="15" t="s">
        <v>416</v>
      </c>
      <c r="L108" s="15" t="s">
        <v>70</v>
      </c>
      <c r="M108" s="15" t="s">
        <v>87</v>
      </c>
      <c r="N108" s="15" t="s">
        <v>72</v>
      </c>
      <c r="O108" s="27" t="s">
        <v>28</v>
      </c>
      <c r="P108" s="15" t="s">
        <v>28</v>
      </c>
      <c r="Q108" s="27">
        <v>6.8</v>
      </c>
      <c r="R108" s="18" t="s">
        <v>28</v>
      </c>
      <c r="S108" s="131" t="s">
        <v>34</v>
      </c>
      <c r="T108" s="15" t="s">
        <v>113</v>
      </c>
      <c r="U108" s="15" t="s">
        <v>75</v>
      </c>
      <c r="V108" s="10" t="s">
        <v>90</v>
      </c>
      <c r="W108" s="134" t="s">
        <v>34</v>
      </c>
      <c r="X108" s="15" t="s">
        <v>164</v>
      </c>
      <c r="Y108" s="12" t="s">
        <v>165</v>
      </c>
      <c r="Z108" s="85" t="s">
        <v>415</v>
      </c>
      <c r="AA108" s="6"/>
    </row>
    <row r="109" spans="1:27" s="10" customFormat="1" ht="15.9" customHeight="1" x14ac:dyDescent="0.25">
      <c r="A109" s="45" t="s">
        <v>160</v>
      </c>
      <c r="B109" s="15" t="s">
        <v>81</v>
      </c>
      <c r="C109" s="15" t="s">
        <v>161</v>
      </c>
      <c r="D109" s="10" t="s">
        <v>83</v>
      </c>
      <c r="E109" s="15" t="s">
        <v>417</v>
      </c>
      <c r="F109" s="15">
        <v>2.86</v>
      </c>
      <c r="G109" s="15" t="s">
        <v>225</v>
      </c>
      <c r="H109" s="10">
        <f>Table1[[#This Row],[Concentration effective (avant conversion)]]*140.116</f>
        <v>400.73176000000001</v>
      </c>
      <c r="I109" s="15" t="s">
        <v>86</v>
      </c>
      <c r="J109" s="131" t="s">
        <v>34</v>
      </c>
      <c r="K109" s="10" t="s">
        <v>163</v>
      </c>
      <c r="L109" s="15" t="s">
        <v>121</v>
      </c>
      <c r="M109" s="15" t="s">
        <v>122</v>
      </c>
      <c r="N109" s="15" t="s">
        <v>72</v>
      </c>
      <c r="O109" s="27" t="s">
        <v>28</v>
      </c>
      <c r="P109" s="15" t="s">
        <v>28</v>
      </c>
      <c r="Q109" s="27">
        <v>6.8</v>
      </c>
      <c r="R109" s="18" t="s">
        <v>28</v>
      </c>
      <c r="S109" s="131" t="s">
        <v>34</v>
      </c>
      <c r="T109" s="15" t="s">
        <v>74</v>
      </c>
      <c r="U109" s="15" t="s">
        <v>75</v>
      </c>
      <c r="V109" s="15" t="s">
        <v>90</v>
      </c>
      <c r="W109" s="134" t="s">
        <v>34</v>
      </c>
      <c r="X109" s="15" t="s">
        <v>164</v>
      </c>
      <c r="Y109" s="12" t="s">
        <v>165</v>
      </c>
      <c r="Z109" s="12" t="s">
        <v>418</v>
      </c>
      <c r="AA109" s="6"/>
    </row>
    <row r="110" spans="1:27" s="10" customFormat="1" ht="15.9" customHeight="1" x14ac:dyDescent="0.25">
      <c r="A110" s="45" t="s">
        <v>160</v>
      </c>
      <c r="B110" s="15" t="s">
        <v>81</v>
      </c>
      <c r="C110" s="15" t="s">
        <v>161</v>
      </c>
      <c r="D110" s="10" t="s">
        <v>83</v>
      </c>
      <c r="E110" s="15" t="s">
        <v>419</v>
      </c>
      <c r="F110" s="15">
        <v>0.72</v>
      </c>
      <c r="G110" s="15" t="s">
        <v>225</v>
      </c>
      <c r="H110" s="10">
        <f>Table1[[#This Row],[Concentration effective (avant conversion)]]*140.116</f>
        <v>100.88352</v>
      </c>
      <c r="I110" s="15" t="s">
        <v>86</v>
      </c>
      <c r="J110" s="131" t="s">
        <v>34</v>
      </c>
      <c r="K110" s="10" t="s">
        <v>163</v>
      </c>
      <c r="L110" s="15" t="s">
        <v>121</v>
      </c>
      <c r="M110" s="15" t="s">
        <v>122</v>
      </c>
      <c r="N110" s="27" t="s">
        <v>72</v>
      </c>
      <c r="O110" s="27" t="s">
        <v>28</v>
      </c>
      <c r="P110" s="15" t="s">
        <v>28</v>
      </c>
      <c r="Q110" s="27">
        <v>6.8</v>
      </c>
      <c r="R110" s="18" t="s">
        <v>28</v>
      </c>
      <c r="S110" s="131" t="s">
        <v>34</v>
      </c>
      <c r="T110" s="15" t="s">
        <v>74</v>
      </c>
      <c r="U110" s="15" t="s">
        <v>75</v>
      </c>
      <c r="V110" s="15" t="s">
        <v>90</v>
      </c>
      <c r="W110" s="134" t="s">
        <v>34</v>
      </c>
      <c r="X110" s="15" t="s">
        <v>164</v>
      </c>
      <c r="Y110" s="12" t="s">
        <v>165</v>
      </c>
      <c r="Z110" s="12" t="s">
        <v>418</v>
      </c>
      <c r="AA110" s="6"/>
    </row>
    <row r="111" spans="1:27" s="10" customFormat="1" ht="15.9" customHeight="1" x14ac:dyDescent="0.25">
      <c r="A111" s="45" t="s">
        <v>160</v>
      </c>
      <c r="B111" s="15" t="s">
        <v>81</v>
      </c>
      <c r="C111" s="15" t="s">
        <v>161</v>
      </c>
      <c r="D111" s="10" t="s">
        <v>83</v>
      </c>
      <c r="E111" s="15" t="s">
        <v>420</v>
      </c>
      <c r="F111" s="15">
        <v>1.43</v>
      </c>
      <c r="G111" s="15" t="s">
        <v>225</v>
      </c>
      <c r="H111" s="10">
        <f>Table1[[#This Row],[Concentration effective (avant conversion)]]*140.116</f>
        <v>200.36588</v>
      </c>
      <c r="I111" s="15" t="s">
        <v>86</v>
      </c>
      <c r="J111" s="131" t="s">
        <v>34</v>
      </c>
      <c r="K111" s="15" t="s">
        <v>163</v>
      </c>
      <c r="L111" s="15" t="s">
        <v>121</v>
      </c>
      <c r="M111" s="15" t="s">
        <v>122</v>
      </c>
      <c r="N111" s="15" t="s">
        <v>72</v>
      </c>
      <c r="O111" s="27" t="s">
        <v>28</v>
      </c>
      <c r="P111" s="15" t="s">
        <v>28</v>
      </c>
      <c r="Q111" s="27">
        <v>6.8</v>
      </c>
      <c r="R111" s="18" t="s">
        <v>28</v>
      </c>
      <c r="S111" s="131" t="s">
        <v>34</v>
      </c>
      <c r="T111" s="15" t="s">
        <v>74</v>
      </c>
      <c r="U111" s="15" t="s">
        <v>75</v>
      </c>
      <c r="V111" s="15" t="s">
        <v>90</v>
      </c>
      <c r="W111" s="134" t="s">
        <v>34</v>
      </c>
      <c r="X111" s="15" t="s">
        <v>164</v>
      </c>
      <c r="Y111" s="12" t="s">
        <v>165</v>
      </c>
      <c r="Z111" s="12" t="s">
        <v>418</v>
      </c>
      <c r="AA111" s="6"/>
    </row>
    <row r="112" spans="1:27" s="10" customFormat="1" ht="15.9" customHeight="1" x14ac:dyDescent="0.25">
      <c r="A112" s="45" t="s">
        <v>160</v>
      </c>
      <c r="B112" s="15" t="s">
        <v>81</v>
      </c>
      <c r="C112" s="15" t="s">
        <v>161</v>
      </c>
      <c r="D112" s="10" t="s">
        <v>83</v>
      </c>
      <c r="E112" s="15" t="s">
        <v>421</v>
      </c>
      <c r="F112" s="15">
        <v>0.36</v>
      </c>
      <c r="G112" s="15" t="s">
        <v>225</v>
      </c>
      <c r="H112" s="10">
        <f>Table1[[#This Row],[Concentration effective (avant conversion)]]*140.116</f>
        <v>50.441760000000002</v>
      </c>
      <c r="I112" s="15" t="s">
        <v>86</v>
      </c>
      <c r="J112" s="131" t="s">
        <v>34</v>
      </c>
      <c r="K112" s="15" t="s">
        <v>163</v>
      </c>
      <c r="L112" s="15" t="s">
        <v>121</v>
      </c>
      <c r="M112" s="15" t="s">
        <v>122</v>
      </c>
      <c r="N112" s="27" t="s">
        <v>72</v>
      </c>
      <c r="O112" s="27" t="s">
        <v>28</v>
      </c>
      <c r="P112" s="15" t="s">
        <v>28</v>
      </c>
      <c r="Q112" s="27">
        <v>6.8</v>
      </c>
      <c r="R112" s="18" t="s">
        <v>28</v>
      </c>
      <c r="S112" s="131" t="s">
        <v>34</v>
      </c>
      <c r="T112" s="15" t="s">
        <v>74</v>
      </c>
      <c r="U112" s="15" t="s">
        <v>75</v>
      </c>
      <c r="V112" s="15" t="s">
        <v>90</v>
      </c>
      <c r="W112" s="134" t="s">
        <v>34</v>
      </c>
      <c r="X112" s="15" t="s">
        <v>164</v>
      </c>
      <c r="Y112" s="12" t="s">
        <v>165</v>
      </c>
      <c r="Z112" s="12" t="s">
        <v>418</v>
      </c>
      <c r="AA112" s="6"/>
    </row>
    <row r="113" spans="1:27" s="10" customFormat="1" ht="15.9" customHeight="1" x14ac:dyDescent="0.25">
      <c r="A113" s="44" t="s">
        <v>108</v>
      </c>
      <c r="B113" s="10" t="s">
        <v>129</v>
      </c>
      <c r="C113" s="10" t="s">
        <v>422</v>
      </c>
      <c r="D113" s="10" t="s">
        <v>423</v>
      </c>
      <c r="E113" s="10" t="s">
        <v>424</v>
      </c>
      <c r="F113" s="15">
        <v>121</v>
      </c>
      <c r="G113" s="15" t="s">
        <v>67</v>
      </c>
      <c r="H113" s="10">
        <f>Table1[[#This Row],[Concentration effective (avant conversion)]]*1000</f>
        <v>121000</v>
      </c>
      <c r="I113" s="15" t="s">
        <v>86</v>
      </c>
      <c r="J113" s="131" t="s">
        <v>34</v>
      </c>
      <c r="K113" s="10" t="s">
        <v>425</v>
      </c>
      <c r="L113" s="15" t="s">
        <v>121</v>
      </c>
      <c r="M113" s="15" t="s">
        <v>426</v>
      </c>
      <c r="N113" s="15" t="s">
        <v>72</v>
      </c>
      <c r="O113" s="27" t="s">
        <v>427</v>
      </c>
      <c r="P113" s="15" t="s">
        <v>28</v>
      </c>
      <c r="Q113" s="27" t="s">
        <v>28</v>
      </c>
      <c r="R113" s="27" t="s">
        <v>28</v>
      </c>
      <c r="S113" s="131" t="s">
        <v>34</v>
      </c>
      <c r="T113" s="10" t="s">
        <v>263</v>
      </c>
      <c r="U113" s="15" t="s">
        <v>75</v>
      </c>
      <c r="V113" s="15" t="s">
        <v>90</v>
      </c>
      <c r="W113" s="134" t="s">
        <v>34</v>
      </c>
      <c r="X113" s="10" t="s">
        <v>428</v>
      </c>
      <c r="Y113" s="25" t="s">
        <v>429</v>
      </c>
      <c r="Z113" s="25" t="s">
        <v>430</v>
      </c>
      <c r="AA113" s="6"/>
    </row>
    <row r="114" spans="1:27" s="10" customFormat="1" ht="15.9" customHeight="1" x14ac:dyDescent="0.25">
      <c r="A114" s="44" t="s">
        <v>108</v>
      </c>
      <c r="B114" s="10" t="s">
        <v>81</v>
      </c>
      <c r="C114" s="10" t="s">
        <v>282</v>
      </c>
      <c r="D114" s="10" t="s">
        <v>283</v>
      </c>
      <c r="E114" s="10" t="s">
        <v>328</v>
      </c>
      <c r="F114" s="15">
        <v>15.1</v>
      </c>
      <c r="G114" s="15" t="s">
        <v>67</v>
      </c>
      <c r="H114" s="10">
        <f>Table1[[#This Row],[Concentration effective (avant conversion)]]*1000</f>
        <v>15100</v>
      </c>
      <c r="I114" s="15" t="s">
        <v>86</v>
      </c>
      <c r="J114" s="131" t="s">
        <v>34</v>
      </c>
      <c r="K114" s="10" t="s">
        <v>431</v>
      </c>
      <c r="L114" s="15" t="s">
        <v>70</v>
      </c>
      <c r="M114" s="15" t="s">
        <v>28</v>
      </c>
      <c r="N114" s="15" t="s">
        <v>72</v>
      </c>
      <c r="O114" s="27">
        <v>25</v>
      </c>
      <c r="P114" s="15" t="s">
        <v>28</v>
      </c>
      <c r="Q114" s="27" t="s">
        <v>28</v>
      </c>
      <c r="R114" s="27" t="s">
        <v>28</v>
      </c>
      <c r="S114" s="131" t="s">
        <v>34</v>
      </c>
      <c r="T114" s="10" t="s">
        <v>263</v>
      </c>
      <c r="U114" s="15" t="s">
        <v>75</v>
      </c>
      <c r="V114" s="15" t="s">
        <v>90</v>
      </c>
      <c r="W114" s="134" t="s">
        <v>34</v>
      </c>
      <c r="X114" s="10" t="s">
        <v>428</v>
      </c>
      <c r="Y114" s="25" t="s">
        <v>429</v>
      </c>
      <c r="Z114" s="25" t="s">
        <v>432</v>
      </c>
      <c r="AA114" s="6"/>
    </row>
    <row r="115" spans="1:27" s="10" customFormat="1" ht="15.9" customHeight="1" x14ac:dyDescent="0.25">
      <c r="A115" s="44" t="s">
        <v>108</v>
      </c>
      <c r="B115" s="10" t="s">
        <v>129</v>
      </c>
      <c r="C115" s="10" t="s">
        <v>422</v>
      </c>
      <c r="D115" s="10" t="s">
        <v>423</v>
      </c>
      <c r="E115" s="10" t="s">
        <v>433</v>
      </c>
      <c r="F115" s="15">
        <v>45.8</v>
      </c>
      <c r="G115" s="15" t="s">
        <v>67</v>
      </c>
      <c r="H115" s="10">
        <f>Table1[[#This Row],[Concentration effective (avant conversion)]]*1000</f>
        <v>45800</v>
      </c>
      <c r="I115" s="15" t="s">
        <v>86</v>
      </c>
      <c r="J115" s="131" t="s">
        <v>34</v>
      </c>
      <c r="K115" s="10" t="s">
        <v>434</v>
      </c>
      <c r="L115" s="15" t="s">
        <v>121</v>
      </c>
      <c r="M115" s="15" t="s">
        <v>426</v>
      </c>
      <c r="N115" s="15" t="s">
        <v>72</v>
      </c>
      <c r="O115" s="27" t="s">
        <v>427</v>
      </c>
      <c r="P115" s="15" t="s">
        <v>28</v>
      </c>
      <c r="Q115" s="27" t="s">
        <v>28</v>
      </c>
      <c r="R115" s="27" t="s">
        <v>28</v>
      </c>
      <c r="S115" s="131" t="s">
        <v>34</v>
      </c>
      <c r="T115" s="10" t="s">
        <v>263</v>
      </c>
      <c r="U115" s="15" t="s">
        <v>75</v>
      </c>
      <c r="V115" s="15" t="s">
        <v>90</v>
      </c>
      <c r="W115" s="134" t="s">
        <v>34</v>
      </c>
      <c r="X115" s="10" t="s">
        <v>428</v>
      </c>
      <c r="Y115" s="25" t="s">
        <v>429</v>
      </c>
      <c r="Z115" s="25" t="s">
        <v>430</v>
      </c>
      <c r="AA115" s="6"/>
    </row>
    <row r="116" spans="1:27" s="10" customFormat="1" ht="15.9" customHeight="1" x14ac:dyDescent="0.25">
      <c r="A116" s="44" t="s">
        <v>108</v>
      </c>
      <c r="B116" s="10" t="s">
        <v>81</v>
      </c>
      <c r="C116" s="10" t="s">
        <v>282</v>
      </c>
      <c r="D116" s="10" t="s">
        <v>283</v>
      </c>
      <c r="E116" s="10" t="s">
        <v>328</v>
      </c>
      <c r="F116" s="15">
        <v>2.23</v>
      </c>
      <c r="G116" s="15" t="s">
        <v>67</v>
      </c>
      <c r="H116" s="10">
        <f>Table1[[#This Row],[Concentration effective (avant conversion)]]*1000</f>
        <v>2230</v>
      </c>
      <c r="I116" s="15" t="s">
        <v>1946</v>
      </c>
      <c r="J116" s="131" t="s">
        <v>34</v>
      </c>
      <c r="K116" s="10" t="s">
        <v>436</v>
      </c>
      <c r="L116" s="15" t="s">
        <v>70</v>
      </c>
      <c r="M116" s="15" t="s">
        <v>28</v>
      </c>
      <c r="N116" s="15" t="s">
        <v>72</v>
      </c>
      <c r="O116" s="27">
        <v>25</v>
      </c>
      <c r="P116" s="15" t="s">
        <v>28</v>
      </c>
      <c r="Q116" s="27" t="s">
        <v>28</v>
      </c>
      <c r="R116" s="27" t="s">
        <v>28</v>
      </c>
      <c r="S116" s="131" t="s">
        <v>34</v>
      </c>
      <c r="T116" s="10" t="s">
        <v>263</v>
      </c>
      <c r="U116" s="15" t="s">
        <v>75</v>
      </c>
      <c r="V116" s="15" t="s">
        <v>90</v>
      </c>
      <c r="W116" s="134" t="s">
        <v>34</v>
      </c>
      <c r="X116" s="10" t="s">
        <v>428</v>
      </c>
      <c r="Y116" s="25" t="s">
        <v>429</v>
      </c>
      <c r="Z116" s="25" t="s">
        <v>432</v>
      </c>
      <c r="AA116" s="6"/>
    </row>
    <row r="117" spans="1:27" s="10" customFormat="1" ht="15.9" customHeight="1" x14ac:dyDescent="0.25">
      <c r="A117" s="44" t="s">
        <v>108</v>
      </c>
      <c r="B117" s="10" t="s">
        <v>129</v>
      </c>
      <c r="C117" s="10" t="s">
        <v>422</v>
      </c>
      <c r="D117" s="10" t="s">
        <v>423</v>
      </c>
      <c r="E117" s="10" t="s">
        <v>437</v>
      </c>
      <c r="F117" s="15">
        <v>26</v>
      </c>
      <c r="G117" s="15" t="s">
        <v>67</v>
      </c>
      <c r="H117" s="10">
        <f>Table1[[#This Row],[Concentration effective (avant conversion)]]*1000</f>
        <v>26000</v>
      </c>
      <c r="I117" s="15" t="s">
        <v>86</v>
      </c>
      <c r="J117" s="131" t="s">
        <v>34</v>
      </c>
      <c r="K117" s="10" t="s">
        <v>438</v>
      </c>
      <c r="L117" s="15" t="s">
        <v>121</v>
      </c>
      <c r="M117" s="15" t="s">
        <v>426</v>
      </c>
      <c r="N117" s="15" t="s">
        <v>72</v>
      </c>
      <c r="O117" s="27" t="s">
        <v>427</v>
      </c>
      <c r="P117" s="15" t="s">
        <v>28</v>
      </c>
      <c r="Q117" s="27" t="s">
        <v>28</v>
      </c>
      <c r="R117" s="27" t="s">
        <v>28</v>
      </c>
      <c r="S117" s="131" t="s">
        <v>34</v>
      </c>
      <c r="T117" s="10" t="s">
        <v>263</v>
      </c>
      <c r="U117" s="15" t="s">
        <v>75</v>
      </c>
      <c r="V117" s="15" t="s">
        <v>90</v>
      </c>
      <c r="W117" s="134" t="s">
        <v>34</v>
      </c>
      <c r="X117" s="10" t="s">
        <v>428</v>
      </c>
      <c r="Y117" s="25" t="s">
        <v>429</v>
      </c>
      <c r="Z117" s="25" t="s">
        <v>430</v>
      </c>
      <c r="AA117" s="6"/>
    </row>
    <row r="118" spans="1:27" s="10" customFormat="1" ht="15.9" customHeight="1" x14ac:dyDescent="0.25">
      <c r="A118" s="44" t="s">
        <v>108</v>
      </c>
      <c r="B118" s="10" t="s">
        <v>129</v>
      </c>
      <c r="C118" s="10" t="s">
        <v>422</v>
      </c>
      <c r="D118" s="10" t="s">
        <v>423</v>
      </c>
      <c r="E118" s="10" t="s">
        <v>439</v>
      </c>
      <c r="F118" s="15">
        <v>51.1</v>
      </c>
      <c r="G118" s="15" t="s">
        <v>67</v>
      </c>
      <c r="H118" s="10">
        <f>Table1[[#This Row],[Concentration effective (avant conversion)]]*1000</f>
        <v>51100</v>
      </c>
      <c r="I118" s="15" t="s">
        <v>86</v>
      </c>
      <c r="J118" s="131" t="s">
        <v>34</v>
      </c>
      <c r="K118" s="10" t="s">
        <v>440</v>
      </c>
      <c r="L118" s="15" t="s">
        <v>121</v>
      </c>
      <c r="M118" s="15" t="s">
        <v>426</v>
      </c>
      <c r="N118" s="15" t="s">
        <v>72</v>
      </c>
      <c r="O118" s="27" t="s">
        <v>427</v>
      </c>
      <c r="P118" s="15" t="s">
        <v>28</v>
      </c>
      <c r="Q118" s="27" t="s">
        <v>28</v>
      </c>
      <c r="R118" s="27" t="s">
        <v>28</v>
      </c>
      <c r="S118" s="131" t="s">
        <v>34</v>
      </c>
      <c r="T118" s="10" t="s">
        <v>263</v>
      </c>
      <c r="U118" s="15" t="s">
        <v>75</v>
      </c>
      <c r="V118" s="15" t="s">
        <v>90</v>
      </c>
      <c r="W118" s="134" t="s">
        <v>34</v>
      </c>
      <c r="X118" s="10" t="s">
        <v>428</v>
      </c>
      <c r="Y118" s="25" t="s">
        <v>429</v>
      </c>
      <c r="Z118" s="25" t="s">
        <v>430</v>
      </c>
      <c r="AA118" s="6"/>
    </row>
    <row r="119" spans="1:27" s="10" customFormat="1" ht="15.9" customHeight="1" x14ac:dyDescent="0.25">
      <c r="A119" s="44" t="s">
        <v>108</v>
      </c>
      <c r="B119" s="10" t="s">
        <v>129</v>
      </c>
      <c r="C119" s="10" t="s">
        <v>422</v>
      </c>
      <c r="D119" s="10" t="s">
        <v>423</v>
      </c>
      <c r="E119" s="10" t="s">
        <v>441</v>
      </c>
      <c r="F119" s="15">
        <v>73.099999999999994</v>
      </c>
      <c r="G119" s="15" t="s">
        <v>67</v>
      </c>
      <c r="H119" s="10">
        <f>Table1[[#This Row],[Concentration effective (avant conversion)]]*1000</f>
        <v>73100</v>
      </c>
      <c r="I119" s="15" t="s">
        <v>86</v>
      </c>
      <c r="J119" s="131" t="s">
        <v>34</v>
      </c>
      <c r="K119" s="10" t="s">
        <v>442</v>
      </c>
      <c r="L119" s="15" t="s">
        <v>121</v>
      </c>
      <c r="M119" s="15" t="s">
        <v>426</v>
      </c>
      <c r="N119" s="15" t="s">
        <v>72</v>
      </c>
      <c r="O119" s="27" t="s">
        <v>427</v>
      </c>
      <c r="P119" s="15" t="s">
        <v>28</v>
      </c>
      <c r="Q119" s="27" t="s">
        <v>28</v>
      </c>
      <c r="R119" s="27" t="s">
        <v>28</v>
      </c>
      <c r="S119" s="131" t="s">
        <v>34</v>
      </c>
      <c r="T119" s="10" t="s">
        <v>263</v>
      </c>
      <c r="U119" s="15" t="s">
        <v>75</v>
      </c>
      <c r="V119" s="15" t="s">
        <v>90</v>
      </c>
      <c r="W119" s="134" t="s">
        <v>34</v>
      </c>
      <c r="X119" s="10" t="s">
        <v>428</v>
      </c>
      <c r="Y119" s="25" t="s">
        <v>429</v>
      </c>
      <c r="Z119" s="25" t="s">
        <v>430</v>
      </c>
      <c r="AA119" s="6"/>
    </row>
    <row r="120" spans="1:27" s="10" customFormat="1" ht="15.9" customHeight="1" x14ac:dyDescent="0.25">
      <c r="A120" s="42" t="s">
        <v>116</v>
      </c>
      <c r="B120" s="18" t="s">
        <v>63</v>
      </c>
      <c r="C120" s="18" t="s">
        <v>186</v>
      </c>
      <c r="D120" s="18" t="s">
        <v>187</v>
      </c>
      <c r="E120" s="18" t="s">
        <v>1947</v>
      </c>
      <c r="F120" s="132" t="s">
        <v>34</v>
      </c>
      <c r="G120" s="132" t="s">
        <v>34</v>
      </c>
      <c r="H120" s="18">
        <v>4.5</v>
      </c>
      <c r="I120" s="18" t="s">
        <v>86</v>
      </c>
      <c r="J120" s="131" t="s">
        <v>34</v>
      </c>
      <c r="K120" s="18" t="s">
        <v>443</v>
      </c>
      <c r="L120" s="56" t="s">
        <v>444</v>
      </c>
      <c r="M120" s="18" t="s">
        <v>122</v>
      </c>
      <c r="N120" s="18" t="s">
        <v>72</v>
      </c>
      <c r="O120" s="27">
        <v>12</v>
      </c>
      <c r="P120" s="71" t="s">
        <v>190</v>
      </c>
      <c r="Q120" s="27" t="s">
        <v>445</v>
      </c>
      <c r="R120" s="18" t="s">
        <v>28</v>
      </c>
      <c r="S120" s="131" t="s">
        <v>34</v>
      </c>
      <c r="T120" s="18" t="s">
        <v>74</v>
      </c>
      <c r="U120" s="18" t="s">
        <v>75</v>
      </c>
      <c r="V120" s="15" t="s">
        <v>90</v>
      </c>
      <c r="W120" s="134" t="s">
        <v>34</v>
      </c>
      <c r="X120" s="18" t="s">
        <v>196</v>
      </c>
      <c r="Y120" s="56" t="s">
        <v>197</v>
      </c>
      <c r="Z120" s="56" t="s">
        <v>446</v>
      </c>
      <c r="AA120" s="6"/>
    </row>
    <row r="121" spans="1:27" s="10" customFormat="1" ht="15.9" customHeight="1" x14ac:dyDescent="0.25">
      <c r="A121" s="45" t="s">
        <v>116</v>
      </c>
      <c r="B121" s="15" t="s">
        <v>63</v>
      </c>
      <c r="C121" s="15" t="s">
        <v>96</v>
      </c>
      <c r="D121" s="10" t="s">
        <v>97</v>
      </c>
      <c r="E121" s="15" t="s">
        <v>447</v>
      </c>
      <c r="F121" s="132" t="s">
        <v>34</v>
      </c>
      <c r="G121" s="132" t="s">
        <v>34</v>
      </c>
      <c r="H121" s="15">
        <v>21.9</v>
      </c>
      <c r="I121" s="15" t="s">
        <v>112</v>
      </c>
      <c r="J121" s="131" t="s">
        <v>34</v>
      </c>
      <c r="K121" s="15" t="s">
        <v>448</v>
      </c>
      <c r="L121" s="15" t="s">
        <v>121</v>
      </c>
      <c r="M121" s="15" t="s">
        <v>122</v>
      </c>
      <c r="N121" s="27" t="s">
        <v>72</v>
      </c>
      <c r="O121" s="27">
        <v>25</v>
      </c>
      <c r="P121" s="71" t="s">
        <v>190</v>
      </c>
      <c r="Q121" s="27" t="s">
        <v>195</v>
      </c>
      <c r="R121" s="18" t="s">
        <v>28</v>
      </c>
      <c r="S121" s="131" t="s">
        <v>34</v>
      </c>
      <c r="T121" s="15" t="s">
        <v>113</v>
      </c>
      <c r="U121" s="15" t="s">
        <v>75</v>
      </c>
      <c r="V121" s="15" t="s">
        <v>90</v>
      </c>
      <c r="W121" s="134" t="s">
        <v>34</v>
      </c>
      <c r="X121" s="15" t="s">
        <v>196</v>
      </c>
      <c r="Y121" s="56" t="s">
        <v>197</v>
      </c>
      <c r="Z121" s="12" t="s">
        <v>449</v>
      </c>
      <c r="AA121" s="6"/>
    </row>
    <row r="122" spans="1:27" s="10" customFormat="1" ht="15.9" customHeight="1" x14ac:dyDescent="0.3">
      <c r="A122" s="45" t="s">
        <v>116</v>
      </c>
      <c r="B122" s="15" t="s">
        <v>63</v>
      </c>
      <c r="C122" s="15" t="s">
        <v>96</v>
      </c>
      <c r="D122" s="10" t="s">
        <v>97</v>
      </c>
      <c r="E122" s="15" t="s">
        <v>450</v>
      </c>
      <c r="F122" s="132" t="s">
        <v>34</v>
      </c>
      <c r="G122" s="132" t="s">
        <v>34</v>
      </c>
      <c r="H122" s="15">
        <v>23.8</v>
      </c>
      <c r="I122" s="15" t="s">
        <v>112</v>
      </c>
      <c r="J122" s="131" t="s">
        <v>34</v>
      </c>
      <c r="K122" s="15" t="s">
        <v>451</v>
      </c>
      <c r="L122" s="15" t="s">
        <v>121</v>
      </c>
      <c r="M122" s="15" t="s">
        <v>122</v>
      </c>
      <c r="N122" s="27" t="s">
        <v>72</v>
      </c>
      <c r="O122" s="27">
        <v>25</v>
      </c>
      <c r="P122" s="71" t="s">
        <v>190</v>
      </c>
      <c r="Q122" s="27" t="s">
        <v>195</v>
      </c>
      <c r="R122" s="18" t="s">
        <v>28</v>
      </c>
      <c r="S122" s="131" t="s">
        <v>34</v>
      </c>
      <c r="T122" s="15" t="s">
        <v>113</v>
      </c>
      <c r="U122" s="15" t="s">
        <v>75</v>
      </c>
      <c r="V122" s="15" t="s">
        <v>90</v>
      </c>
      <c r="W122" s="134" t="s">
        <v>34</v>
      </c>
      <c r="X122" s="15" t="s">
        <v>196</v>
      </c>
      <c r="Y122" s="56" t="s">
        <v>197</v>
      </c>
      <c r="Z122" s="86" t="s">
        <v>449</v>
      </c>
      <c r="AA122" s="6"/>
    </row>
    <row r="123" spans="1:27" s="10" customFormat="1" ht="15.9" customHeight="1" x14ac:dyDescent="0.25">
      <c r="A123" s="42" t="s">
        <v>116</v>
      </c>
      <c r="B123" s="18" t="s">
        <v>63</v>
      </c>
      <c r="C123" s="18" t="s">
        <v>186</v>
      </c>
      <c r="D123" s="18" t="s">
        <v>187</v>
      </c>
      <c r="E123" s="18" t="s">
        <v>1948</v>
      </c>
      <c r="F123" s="132" t="s">
        <v>34</v>
      </c>
      <c r="G123" s="132" t="s">
        <v>34</v>
      </c>
      <c r="H123" s="18">
        <v>26.4</v>
      </c>
      <c r="I123" s="15" t="s">
        <v>86</v>
      </c>
      <c r="J123" s="131" t="s">
        <v>34</v>
      </c>
      <c r="K123" s="18" t="s">
        <v>452</v>
      </c>
      <c r="L123" s="12" t="s">
        <v>444</v>
      </c>
      <c r="M123" s="15" t="s">
        <v>122</v>
      </c>
      <c r="N123" s="15" t="s">
        <v>72</v>
      </c>
      <c r="O123" s="27">
        <v>12</v>
      </c>
      <c r="P123" s="71" t="s">
        <v>190</v>
      </c>
      <c r="Q123" s="27" t="s">
        <v>445</v>
      </c>
      <c r="R123" s="18" t="s">
        <v>28</v>
      </c>
      <c r="S123" s="131" t="s">
        <v>34</v>
      </c>
      <c r="T123" s="18" t="s">
        <v>74</v>
      </c>
      <c r="U123" s="15" t="s">
        <v>75</v>
      </c>
      <c r="V123" s="15" t="s">
        <v>90</v>
      </c>
      <c r="W123" s="134" t="s">
        <v>34</v>
      </c>
      <c r="X123" s="18" t="s">
        <v>196</v>
      </c>
      <c r="Y123" s="56" t="s">
        <v>197</v>
      </c>
      <c r="Z123" s="56" t="s">
        <v>2022</v>
      </c>
      <c r="AA123" s="6"/>
    </row>
    <row r="124" spans="1:27" s="10" customFormat="1" ht="15.9" customHeight="1" x14ac:dyDescent="0.25">
      <c r="A124" s="45" t="s">
        <v>116</v>
      </c>
      <c r="B124" s="15" t="s">
        <v>63</v>
      </c>
      <c r="C124" s="15" t="s">
        <v>96</v>
      </c>
      <c r="D124" s="10" t="s">
        <v>97</v>
      </c>
      <c r="E124" s="15" t="s">
        <v>453</v>
      </c>
      <c r="F124" s="132" t="s">
        <v>34</v>
      </c>
      <c r="G124" s="132" t="s">
        <v>34</v>
      </c>
      <c r="H124" s="15">
        <v>18.5</v>
      </c>
      <c r="I124" s="15" t="s">
        <v>112</v>
      </c>
      <c r="J124" s="131" t="s">
        <v>34</v>
      </c>
      <c r="K124" s="15" t="s">
        <v>454</v>
      </c>
      <c r="L124" s="15" t="s">
        <v>121</v>
      </c>
      <c r="M124" s="15" t="s">
        <v>122</v>
      </c>
      <c r="N124" s="27" t="s">
        <v>72</v>
      </c>
      <c r="O124" s="27">
        <v>25</v>
      </c>
      <c r="P124" s="71" t="s">
        <v>190</v>
      </c>
      <c r="Q124" s="27" t="s">
        <v>195</v>
      </c>
      <c r="R124" s="18" t="s">
        <v>28</v>
      </c>
      <c r="S124" s="131" t="s">
        <v>34</v>
      </c>
      <c r="T124" s="15" t="s">
        <v>113</v>
      </c>
      <c r="U124" s="15" t="s">
        <v>75</v>
      </c>
      <c r="V124" s="15" t="s">
        <v>90</v>
      </c>
      <c r="W124" s="134" t="s">
        <v>34</v>
      </c>
      <c r="X124" s="15" t="s">
        <v>196</v>
      </c>
      <c r="Y124" s="56" t="s">
        <v>197</v>
      </c>
      <c r="Z124" s="12" t="s">
        <v>449</v>
      </c>
      <c r="AA124" s="6"/>
    </row>
    <row r="125" spans="1:27" s="10" customFormat="1" ht="15.9" customHeight="1" x14ac:dyDescent="0.25">
      <c r="A125" s="45" t="s">
        <v>116</v>
      </c>
      <c r="B125" s="15" t="s">
        <v>63</v>
      </c>
      <c r="C125" s="15" t="s">
        <v>186</v>
      </c>
      <c r="D125" s="18" t="s">
        <v>187</v>
      </c>
      <c r="E125" s="15" t="s">
        <v>455</v>
      </c>
      <c r="F125" s="132" t="s">
        <v>34</v>
      </c>
      <c r="G125" s="132" t="s">
        <v>34</v>
      </c>
      <c r="H125" s="15" t="s">
        <v>456</v>
      </c>
      <c r="I125" s="15" t="s">
        <v>112</v>
      </c>
      <c r="J125" s="131" t="s">
        <v>34</v>
      </c>
      <c r="K125" s="15" t="s">
        <v>69</v>
      </c>
      <c r="L125" s="15" t="s">
        <v>121</v>
      </c>
      <c r="M125" s="15" t="s">
        <v>122</v>
      </c>
      <c r="N125" s="27" t="s">
        <v>72</v>
      </c>
      <c r="O125" s="27">
        <v>12</v>
      </c>
      <c r="P125" s="71" t="s">
        <v>190</v>
      </c>
      <c r="Q125" s="27" t="s">
        <v>445</v>
      </c>
      <c r="R125" s="18" t="s">
        <v>28</v>
      </c>
      <c r="S125" s="131" t="s">
        <v>34</v>
      </c>
      <c r="T125" s="15" t="s">
        <v>263</v>
      </c>
      <c r="U125" s="15" t="s">
        <v>75</v>
      </c>
      <c r="V125" s="15" t="s">
        <v>90</v>
      </c>
      <c r="W125" s="134" t="s">
        <v>34</v>
      </c>
      <c r="X125" s="15" t="s">
        <v>196</v>
      </c>
      <c r="Y125" s="56" t="s">
        <v>197</v>
      </c>
      <c r="Z125" s="12" t="s">
        <v>457</v>
      </c>
      <c r="AA125" s="6"/>
    </row>
    <row r="126" spans="1:27" s="10" customFormat="1" ht="15.9" customHeight="1" x14ac:dyDescent="0.25">
      <c r="A126" s="45" t="s">
        <v>116</v>
      </c>
      <c r="B126" s="15" t="s">
        <v>63</v>
      </c>
      <c r="C126" s="15" t="s">
        <v>186</v>
      </c>
      <c r="D126" s="18" t="s">
        <v>187</v>
      </c>
      <c r="E126" s="15" t="s">
        <v>188</v>
      </c>
      <c r="F126" s="132" t="s">
        <v>34</v>
      </c>
      <c r="G126" s="132" t="s">
        <v>34</v>
      </c>
      <c r="H126" s="15" t="s">
        <v>456</v>
      </c>
      <c r="I126" s="15" t="s">
        <v>112</v>
      </c>
      <c r="J126" s="131" t="s">
        <v>34</v>
      </c>
      <c r="K126" s="15" t="s">
        <v>69</v>
      </c>
      <c r="L126" s="15" t="s">
        <v>121</v>
      </c>
      <c r="M126" s="15" t="s">
        <v>122</v>
      </c>
      <c r="N126" s="15" t="s">
        <v>72</v>
      </c>
      <c r="O126" s="27">
        <v>12</v>
      </c>
      <c r="P126" s="71" t="s">
        <v>190</v>
      </c>
      <c r="Q126" s="27" t="s">
        <v>445</v>
      </c>
      <c r="R126" s="18" t="s">
        <v>28</v>
      </c>
      <c r="S126" s="131" t="s">
        <v>34</v>
      </c>
      <c r="T126" s="15" t="s">
        <v>263</v>
      </c>
      <c r="U126" s="15" t="s">
        <v>75</v>
      </c>
      <c r="V126" s="15" t="s">
        <v>90</v>
      </c>
      <c r="W126" s="134" t="s">
        <v>34</v>
      </c>
      <c r="X126" s="15" t="s">
        <v>196</v>
      </c>
      <c r="Y126" s="56" t="s">
        <v>197</v>
      </c>
      <c r="Z126" s="12" t="s">
        <v>458</v>
      </c>
      <c r="AA126" s="6"/>
    </row>
    <row r="127" spans="1:27" s="10" customFormat="1" ht="15.9" customHeight="1" x14ac:dyDescent="0.25">
      <c r="A127" s="45" t="s">
        <v>116</v>
      </c>
      <c r="B127" s="15" t="s">
        <v>63</v>
      </c>
      <c r="C127" s="15" t="s">
        <v>186</v>
      </c>
      <c r="D127" s="18" t="s">
        <v>187</v>
      </c>
      <c r="E127" s="15" t="s">
        <v>459</v>
      </c>
      <c r="F127" s="132" t="s">
        <v>34</v>
      </c>
      <c r="G127" s="132" t="s">
        <v>34</v>
      </c>
      <c r="H127" s="15" t="s">
        <v>456</v>
      </c>
      <c r="I127" s="15" t="s">
        <v>112</v>
      </c>
      <c r="J127" s="131" t="s">
        <v>34</v>
      </c>
      <c r="K127" s="15" t="s">
        <v>69</v>
      </c>
      <c r="L127" s="15" t="s">
        <v>121</v>
      </c>
      <c r="M127" s="15" t="s">
        <v>122</v>
      </c>
      <c r="N127" s="15" t="s">
        <v>72</v>
      </c>
      <c r="O127" s="27">
        <v>12</v>
      </c>
      <c r="P127" s="71" t="s">
        <v>190</v>
      </c>
      <c r="Q127" s="27" t="s">
        <v>445</v>
      </c>
      <c r="R127" s="18" t="s">
        <v>28</v>
      </c>
      <c r="S127" s="131" t="s">
        <v>34</v>
      </c>
      <c r="T127" s="15" t="s">
        <v>263</v>
      </c>
      <c r="U127" s="15" t="s">
        <v>75</v>
      </c>
      <c r="V127" s="15" t="s">
        <v>90</v>
      </c>
      <c r="W127" s="134" t="s">
        <v>34</v>
      </c>
      <c r="X127" s="15" t="s">
        <v>196</v>
      </c>
      <c r="Y127" s="56" t="s">
        <v>197</v>
      </c>
      <c r="Z127" s="12" t="s">
        <v>458</v>
      </c>
      <c r="AA127" s="6"/>
    </row>
    <row r="128" spans="1:27" s="10" customFormat="1" ht="15.9" customHeight="1" x14ac:dyDescent="0.25">
      <c r="A128" s="45" t="s">
        <v>116</v>
      </c>
      <c r="B128" s="15" t="s">
        <v>63</v>
      </c>
      <c r="C128" s="15" t="s">
        <v>186</v>
      </c>
      <c r="D128" s="18" t="s">
        <v>187</v>
      </c>
      <c r="E128" s="15" t="s">
        <v>460</v>
      </c>
      <c r="F128" s="132" t="s">
        <v>34</v>
      </c>
      <c r="G128" s="132" t="s">
        <v>34</v>
      </c>
      <c r="H128" s="15" t="s">
        <v>456</v>
      </c>
      <c r="I128" s="15" t="s">
        <v>112</v>
      </c>
      <c r="J128" s="131" t="s">
        <v>34</v>
      </c>
      <c r="K128" s="15" t="s">
        <v>69</v>
      </c>
      <c r="L128" s="15" t="s">
        <v>121</v>
      </c>
      <c r="M128" s="15" t="s">
        <v>122</v>
      </c>
      <c r="N128" s="15" t="s">
        <v>72</v>
      </c>
      <c r="O128" s="27">
        <v>12</v>
      </c>
      <c r="P128" s="71" t="s">
        <v>190</v>
      </c>
      <c r="Q128" s="27" t="s">
        <v>445</v>
      </c>
      <c r="R128" s="18" t="s">
        <v>28</v>
      </c>
      <c r="S128" s="131" t="s">
        <v>34</v>
      </c>
      <c r="T128" s="15" t="s">
        <v>263</v>
      </c>
      <c r="U128" s="15" t="s">
        <v>75</v>
      </c>
      <c r="V128" s="15" t="s">
        <v>90</v>
      </c>
      <c r="W128" s="134" t="s">
        <v>34</v>
      </c>
      <c r="X128" s="15" t="s">
        <v>196</v>
      </c>
      <c r="Y128" s="56" t="s">
        <v>197</v>
      </c>
      <c r="Z128" s="12" t="s">
        <v>458</v>
      </c>
      <c r="AA128" s="6"/>
    </row>
    <row r="129" spans="1:27" s="10" customFormat="1" ht="15.9" customHeight="1" x14ac:dyDescent="0.25">
      <c r="A129" s="45" t="s">
        <v>116</v>
      </c>
      <c r="B129" s="15" t="s">
        <v>63</v>
      </c>
      <c r="C129" s="15" t="s">
        <v>186</v>
      </c>
      <c r="D129" s="18" t="s">
        <v>187</v>
      </c>
      <c r="E129" s="15" t="s">
        <v>461</v>
      </c>
      <c r="F129" s="132" t="s">
        <v>34</v>
      </c>
      <c r="G129" s="132" t="s">
        <v>34</v>
      </c>
      <c r="H129" s="15" t="s">
        <v>456</v>
      </c>
      <c r="I129" s="15" t="s">
        <v>112</v>
      </c>
      <c r="J129" s="131" t="s">
        <v>34</v>
      </c>
      <c r="K129" s="15" t="s">
        <v>69</v>
      </c>
      <c r="L129" s="15" t="s">
        <v>121</v>
      </c>
      <c r="M129" s="15" t="s">
        <v>122</v>
      </c>
      <c r="N129" s="15" t="s">
        <v>72</v>
      </c>
      <c r="O129" s="27">
        <v>12</v>
      </c>
      <c r="P129" s="71" t="s">
        <v>190</v>
      </c>
      <c r="Q129" s="27" t="s">
        <v>445</v>
      </c>
      <c r="R129" s="18" t="s">
        <v>28</v>
      </c>
      <c r="S129" s="131" t="s">
        <v>34</v>
      </c>
      <c r="T129" s="15" t="s">
        <v>263</v>
      </c>
      <c r="U129" s="15" t="s">
        <v>75</v>
      </c>
      <c r="V129" s="15" t="s">
        <v>90</v>
      </c>
      <c r="W129" s="134" t="s">
        <v>34</v>
      </c>
      <c r="X129" s="15" t="s">
        <v>196</v>
      </c>
      <c r="Y129" s="56" t="s">
        <v>197</v>
      </c>
      <c r="Z129" s="12" t="s">
        <v>458</v>
      </c>
      <c r="AA129" s="6"/>
    </row>
    <row r="130" spans="1:27" s="10" customFormat="1" ht="15.9" customHeight="1" x14ac:dyDescent="0.25">
      <c r="A130" s="45" t="s">
        <v>116</v>
      </c>
      <c r="B130" s="15" t="s">
        <v>63</v>
      </c>
      <c r="C130" s="15" t="s">
        <v>186</v>
      </c>
      <c r="D130" s="18" t="s">
        <v>187</v>
      </c>
      <c r="E130" s="15" t="s">
        <v>462</v>
      </c>
      <c r="F130" s="132" t="s">
        <v>34</v>
      </c>
      <c r="G130" s="132" t="s">
        <v>34</v>
      </c>
      <c r="H130" s="15" t="s">
        <v>456</v>
      </c>
      <c r="I130" s="15" t="s">
        <v>112</v>
      </c>
      <c r="J130" s="131" t="s">
        <v>34</v>
      </c>
      <c r="K130" s="15" t="s">
        <v>69</v>
      </c>
      <c r="L130" s="15" t="s">
        <v>121</v>
      </c>
      <c r="M130" s="15" t="s">
        <v>122</v>
      </c>
      <c r="N130" s="15" t="s">
        <v>72</v>
      </c>
      <c r="O130" s="27">
        <v>12</v>
      </c>
      <c r="P130" s="71" t="s">
        <v>190</v>
      </c>
      <c r="Q130" s="27" t="s">
        <v>445</v>
      </c>
      <c r="R130" s="18" t="s">
        <v>28</v>
      </c>
      <c r="S130" s="131" t="s">
        <v>34</v>
      </c>
      <c r="T130" s="15" t="s">
        <v>263</v>
      </c>
      <c r="U130" s="15" t="s">
        <v>75</v>
      </c>
      <c r="V130" s="15" t="s">
        <v>90</v>
      </c>
      <c r="W130" s="134" t="s">
        <v>34</v>
      </c>
      <c r="X130" s="15" t="s">
        <v>196</v>
      </c>
      <c r="Y130" s="56" t="s">
        <v>197</v>
      </c>
      <c r="Z130" s="12" t="s">
        <v>458</v>
      </c>
      <c r="AA130" s="6"/>
    </row>
    <row r="131" spans="1:27" s="10" customFormat="1" ht="15.9" customHeight="1" x14ac:dyDescent="0.25">
      <c r="A131" s="45" t="s">
        <v>116</v>
      </c>
      <c r="B131" s="15" t="s">
        <v>63</v>
      </c>
      <c r="C131" s="15" t="s">
        <v>186</v>
      </c>
      <c r="D131" s="18" t="s">
        <v>187</v>
      </c>
      <c r="E131" s="15" t="s">
        <v>463</v>
      </c>
      <c r="F131" s="132" t="s">
        <v>34</v>
      </c>
      <c r="G131" s="132" t="s">
        <v>34</v>
      </c>
      <c r="H131" s="15" t="s">
        <v>456</v>
      </c>
      <c r="I131" s="15" t="s">
        <v>112</v>
      </c>
      <c r="J131" s="131" t="s">
        <v>34</v>
      </c>
      <c r="K131" s="15" t="s">
        <v>69</v>
      </c>
      <c r="L131" s="15" t="s">
        <v>121</v>
      </c>
      <c r="M131" s="15" t="s">
        <v>122</v>
      </c>
      <c r="N131" s="15" t="s">
        <v>72</v>
      </c>
      <c r="O131" s="27">
        <v>12</v>
      </c>
      <c r="P131" s="71" t="s">
        <v>190</v>
      </c>
      <c r="Q131" s="27" t="s">
        <v>445</v>
      </c>
      <c r="R131" s="18" t="s">
        <v>28</v>
      </c>
      <c r="S131" s="131" t="s">
        <v>34</v>
      </c>
      <c r="T131" s="15" t="s">
        <v>263</v>
      </c>
      <c r="U131" s="15" t="s">
        <v>75</v>
      </c>
      <c r="V131" s="15" t="s">
        <v>90</v>
      </c>
      <c r="W131" s="133" t="s">
        <v>34</v>
      </c>
      <c r="X131" s="15" t="s">
        <v>196</v>
      </c>
      <c r="Y131" s="56" t="s">
        <v>197</v>
      </c>
      <c r="Z131" s="12" t="s">
        <v>458</v>
      </c>
      <c r="AA131" s="6"/>
    </row>
    <row r="132" spans="1:27" s="10" customFormat="1" ht="15.9" customHeight="1" x14ac:dyDescent="0.25">
      <c r="A132" s="45" t="s">
        <v>116</v>
      </c>
      <c r="B132" s="15" t="s">
        <v>81</v>
      </c>
      <c r="C132" s="15" t="s">
        <v>147</v>
      </c>
      <c r="D132" s="18" t="s">
        <v>83</v>
      </c>
      <c r="E132" s="15" t="s">
        <v>464</v>
      </c>
      <c r="F132" s="132" t="s">
        <v>34</v>
      </c>
      <c r="G132" s="132" t="s">
        <v>34</v>
      </c>
      <c r="H132" s="15">
        <v>156</v>
      </c>
      <c r="I132" s="15" t="s">
        <v>112</v>
      </c>
      <c r="J132" s="131" t="s">
        <v>34</v>
      </c>
      <c r="K132" s="15" t="s">
        <v>465</v>
      </c>
      <c r="L132" s="15" t="s">
        <v>121</v>
      </c>
      <c r="M132" s="15" t="s">
        <v>122</v>
      </c>
      <c r="N132" s="15" t="s">
        <v>72</v>
      </c>
      <c r="O132" s="27" t="s">
        <v>150</v>
      </c>
      <c r="P132" s="15">
        <v>30</v>
      </c>
      <c r="Q132" s="18" t="s">
        <v>151</v>
      </c>
      <c r="R132" s="18" t="s">
        <v>28</v>
      </c>
      <c r="S132" s="131" t="s">
        <v>34</v>
      </c>
      <c r="T132" s="15" t="s">
        <v>113</v>
      </c>
      <c r="U132" s="15" t="s">
        <v>75</v>
      </c>
      <c r="V132" s="15" t="s">
        <v>90</v>
      </c>
      <c r="W132" s="134" t="s">
        <v>34</v>
      </c>
      <c r="X132" s="15" t="s">
        <v>152</v>
      </c>
      <c r="Y132" s="56" t="s">
        <v>153</v>
      </c>
      <c r="Z132" s="12" t="s">
        <v>466</v>
      </c>
      <c r="AA132" s="6"/>
    </row>
    <row r="133" spans="1:27" s="10" customFormat="1" ht="15.9" customHeight="1" x14ac:dyDescent="0.25">
      <c r="A133" s="42" t="s">
        <v>467</v>
      </c>
      <c r="B133" s="18" t="s">
        <v>63</v>
      </c>
      <c r="C133" s="18" t="s">
        <v>167</v>
      </c>
      <c r="D133" s="18" t="s">
        <v>168</v>
      </c>
      <c r="E133" s="18" t="s">
        <v>468</v>
      </c>
      <c r="F133" s="132" t="s">
        <v>34</v>
      </c>
      <c r="G133" s="132" t="s">
        <v>34</v>
      </c>
      <c r="H133" s="18">
        <v>82.4</v>
      </c>
      <c r="I133" s="18" t="s">
        <v>112</v>
      </c>
      <c r="J133" s="131" t="s">
        <v>34</v>
      </c>
      <c r="K133" s="18" t="s">
        <v>469</v>
      </c>
      <c r="L133" s="18" t="s">
        <v>121</v>
      </c>
      <c r="M133" s="18" t="s">
        <v>122</v>
      </c>
      <c r="N133" s="18" t="s">
        <v>72</v>
      </c>
      <c r="O133" s="165" t="s">
        <v>171</v>
      </c>
      <c r="P133" s="131" t="s">
        <v>123</v>
      </c>
      <c r="Q133" s="27" t="s">
        <v>172</v>
      </c>
      <c r="R133" s="18" t="s">
        <v>28</v>
      </c>
      <c r="S133" s="131" t="s">
        <v>34</v>
      </c>
      <c r="T133" s="18" t="s">
        <v>113</v>
      </c>
      <c r="U133" s="18" t="s">
        <v>75</v>
      </c>
      <c r="V133" s="15" t="s">
        <v>90</v>
      </c>
      <c r="W133" s="134" t="s">
        <v>34</v>
      </c>
      <c r="X133" s="18" t="s">
        <v>152</v>
      </c>
      <c r="Y133" s="56" t="s">
        <v>153</v>
      </c>
      <c r="Z133" s="56" t="s">
        <v>470</v>
      </c>
      <c r="AA133" s="6"/>
    </row>
    <row r="134" spans="1:27" s="10" customFormat="1" ht="15.9" customHeight="1" x14ac:dyDescent="0.25">
      <c r="A134" s="45" t="s">
        <v>116</v>
      </c>
      <c r="B134" s="15" t="s">
        <v>81</v>
      </c>
      <c r="C134" s="15" t="s">
        <v>104</v>
      </c>
      <c r="D134" s="10" t="s">
        <v>105</v>
      </c>
      <c r="E134" s="15" t="s">
        <v>471</v>
      </c>
      <c r="F134" s="132" t="s">
        <v>34</v>
      </c>
      <c r="G134" s="132" t="s">
        <v>34</v>
      </c>
      <c r="H134" s="15">
        <v>485.7</v>
      </c>
      <c r="I134" s="15" t="s">
        <v>112</v>
      </c>
      <c r="J134" s="131" t="s">
        <v>34</v>
      </c>
      <c r="K134" s="15" t="s">
        <v>472</v>
      </c>
      <c r="L134" s="15" t="s">
        <v>121</v>
      </c>
      <c r="M134" s="15" t="s">
        <v>122</v>
      </c>
      <c r="N134" s="15" t="s">
        <v>72</v>
      </c>
      <c r="O134" s="27" t="s">
        <v>157</v>
      </c>
      <c r="P134" s="15">
        <v>30</v>
      </c>
      <c r="Q134" s="27" t="s">
        <v>158</v>
      </c>
      <c r="R134" s="18" t="s">
        <v>28</v>
      </c>
      <c r="S134" s="131" t="s">
        <v>34</v>
      </c>
      <c r="T134" s="15" t="s">
        <v>113</v>
      </c>
      <c r="U134" s="15" t="s">
        <v>75</v>
      </c>
      <c r="V134" s="15" t="s">
        <v>90</v>
      </c>
      <c r="W134" s="134" t="s">
        <v>34</v>
      </c>
      <c r="X134" s="15" t="s">
        <v>152</v>
      </c>
      <c r="Y134" s="56" t="s">
        <v>153</v>
      </c>
      <c r="Z134" s="12" t="s">
        <v>466</v>
      </c>
      <c r="AA134" s="6"/>
    </row>
    <row r="135" spans="1:27" s="10" customFormat="1" ht="15.9" customHeight="1" x14ac:dyDescent="0.25">
      <c r="A135" s="45" t="s">
        <v>116</v>
      </c>
      <c r="B135" s="15" t="s">
        <v>81</v>
      </c>
      <c r="C135" s="15" t="s">
        <v>147</v>
      </c>
      <c r="D135" s="18" t="s">
        <v>83</v>
      </c>
      <c r="E135" s="15" t="s">
        <v>473</v>
      </c>
      <c r="F135" s="132" t="s">
        <v>34</v>
      </c>
      <c r="G135" s="135" t="s">
        <v>34</v>
      </c>
      <c r="H135" s="15">
        <v>33.590000000000003</v>
      </c>
      <c r="I135" s="15" t="s">
        <v>112</v>
      </c>
      <c r="J135" s="131" t="s">
        <v>34</v>
      </c>
      <c r="K135" s="15" t="s">
        <v>474</v>
      </c>
      <c r="L135" s="15" t="s">
        <v>121</v>
      </c>
      <c r="M135" s="15" t="s">
        <v>122</v>
      </c>
      <c r="N135" s="27" t="s">
        <v>72</v>
      </c>
      <c r="O135" s="27" t="s">
        <v>150</v>
      </c>
      <c r="P135" s="15">
        <v>30</v>
      </c>
      <c r="Q135" s="18" t="s">
        <v>151</v>
      </c>
      <c r="R135" s="18" t="s">
        <v>28</v>
      </c>
      <c r="S135" s="136" t="s">
        <v>34</v>
      </c>
      <c r="T135" s="15" t="s">
        <v>113</v>
      </c>
      <c r="U135" s="15" t="s">
        <v>75</v>
      </c>
      <c r="V135" s="15" t="s">
        <v>90</v>
      </c>
      <c r="W135" s="134" t="s">
        <v>34</v>
      </c>
      <c r="X135" s="15" t="s">
        <v>152</v>
      </c>
      <c r="Y135" s="56" t="s">
        <v>153</v>
      </c>
      <c r="Z135" s="12" t="s">
        <v>2013</v>
      </c>
      <c r="AA135" s="6"/>
    </row>
    <row r="136" spans="1:27" s="10" customFormat="1" ht="15.9" customHeight="1" x14ac:dyDescent="0.25">
      <c r="A136" s="45" t="s">
        <v>116</v>
      </c>
      <c r="B136" s="15" t="s">
        <v>81</v>
      </c>
      <c r="C136" s="15" t="s">
        <v>147</v>
      </c>
      <c r="D136" s="18" t="s">
        <v>83</v>
      </c>
      <c r="E136" s="15" t="s">
        <v>475</v>
      </c>
      <c r="F136" s="132" t="s">
        <v>34</v>
      </c>
      <c r="G136" s="135" t="s">
        <v>34</v>
      </c>
      <c r="H136" s="15">
        <v>55.9</v>
      </c>
      <c r="I136" s="15" t="s">
        <v>112</v>
      </c>
      <c r="J136" s="131" t="s">
        <v>34</v>
      </c>
      <c r="K136" s="15" t="s">
        <v>476</v>
      </c>
      <c r="L136" s="15" t="s">
        <v>121</v>
      </c>
      <c r="M136" s="15" t="s">
        <v>122</v>
      </c>
      <c r="N136" s="15" t="s">
        <v>72</v>
      </c>
      <c r="O136" s="27" t="s">
        <v>150</v>
      </c>
      <c r="P136" s="15">
        <v>30</v>
      </c>
      <c r="Q136" s="18" t="s">
        <v>151</v>
      </c>
      <c r="R136" s="18" t="s">
        <v>28</v>
      </c>
      <c r="S136" s="136" t="s">
        <v>34</v>
      </c>
      <c r="T136" s="15" t="s">
        <v>113</v>
      </c>
      <c r="U136" s="15" t="s">
        <v>75</v>
      </c>
      <c r="V136" s="15" t="s">
        <v>90</v>
      </c>
      <c r="W136" s="134" t="s">
        <v>34</v>
      </c>
      <c r="X136" s="15" t="s">
        <v>152</v>
      </c>
      <c r="Y136" s="56" t="s">
        <v>153</v>
      </c>
      <c r="Z136" s="12" t="s">
        <v>466</v>
      </c>
      <c r="AA136" s="6"/>
    </row>
    <row r="137" spans="1:27" s="10" customFormat="1" ht="15.9" customHeight="1" x14ac:dyDescent="0.25">
      <c r="A137" s="45" t="s">
        <v>116</v>
      </c>
      <c r="B137" s="15" t="s">
        <v>81</v>
      </c>
      <c r="C137" s="15" t="s">
        <v>104</v>
      </c>
      <c r="D137" s="10" t="s">
        <v>105</v>
      </c>
      <c r="E137" s="15" t="s">
        <v>477</v>
      </c>
      <c r="F137" s="132" t="s">
        <v>34</v>
      </c>
      <c r="G137" s="135" t="s">
        <v>34</v>
      </c>
      <c r="H137" s="15">
        <v>635.79999999999995</v>
      </c>
      <c r="I137" s="15" t="s">
        <v>112</v>
      </c>
      <c r="J137" s="131" t="s">
        <v>34</v>
      </c>
      <c r="K137" s="15" t="s">
        <v>478</v>
      </c>
      <c r="L137" s="15" t="s">
        <v>121</v>
      </c>
      <c r="M137" s="15" t="s">
        <v>122</v>
      </c>
      <c r="N137" s="15" t="s">
        <v>72</v>
      </c>
      <c r="O137" s="27" t="s">
        <v>157</v>
      </c>
      <c r="P137" s="15">
        <v>30</v>
      </c>
      <c r="Q137" s="27" t="s">
        <v>158</v>
      </c>
      <c r="R137" s="18" t="s">
        <v>28</v>
      </c>
      <c r="S137" s="136" t="s">
        <v>34</v>
      </c>
      <c r="T137" s="15" t="s">
        <v>113</v>
      </c>
      <c r="U137" s="15" t="s">
        <v>75</v>
      </c>
      <c r="V137" s="15" t="s">
        <v>90</v>
      </c>
      <c r="W137" s="134" t="s">
        <v>34</v>
      </c>
      <c r="X137" s="15" t="s">
        <v>152</v>
      </c>
      <c r="Y137" s="56" t="s">
        <v>153</v>
      </c>
      <c r="Z137" s="12" t="s">
        <v>466</v>
      </c>
      <c r="AA137" s="6"/>
    </row>
    <row r="138" spans="1:27" s="10" customFormat="1" ht="15.9" customHeight="1" x14ac:dyDescent="0.25">
      <c r="A138" s="45" t="s">
        <v>116</v>
      </c>
      <c r="B138" s="15" t="s">
        <v>81</v>
      </c>
      <c r="C138" s="15" t="s">
        <v>104</v>
      </c>
      <c r="D138" s="10" t="s">
        <v>105</v>
      </c>
      <c r="E138" s="15" t="s">
        <v>479</v>
      </c>
      <c r="F138" s="132" t="s">
        <v>34</v>
      </c>
      <c r="G138" s="135" t="s">
        <v>34</v>
      </c>
      <c r="H138" s="15">
        <v>166.9</v>
      </c>
      <c r="I138" s="15" t="s">
        <v>112</v>
      </c>
      <c r="J138" s="131" t="s">
        <v>34</v>
      </c>
      <c r="K138" s="15" t="s">
        <v>480</v>
      </c>
      <c r="L138" s="15" t="s">
        <v>121</v>
      </c>
      <c r="M138" s="15" t="s">
        <v>122</v>
      </c>
      <c r="N138" s="27" t="s">
        <v>72</v>
      </c>
      <c r="O138" s="27" t="s">
        <v>157</v>
      </c>
      <c r="P138" s="15">
        <v>30</v>
      </c>
      <c r="Q138" s="27" t="s">
        <v>158</v>
      </c>
      <c r="R138" s="18" t="s">
        <v>28</v>
      </c>
      <c r="S138" s="136" t="s">
        <v>34</v>
      </c>
      <c r="T138" s="15" t="s">
        <v>113</v>
      </c>
      <c r="U138" s="15" t="s">
        <v>75</v>
      </c>
      <c r="V138" s="15" t="s">
        <v>90</v>
      </c>
      <c r="W138" s="134" t="s">
        <v>34</v>
      </c>
      <c r="X138" s="15" t="s">
        <v>152</v>
      </c>
      <c r="Y138" s="56" t="s">
        <v>153</v>
      </c>
      <c r="Z138" s="12" t="s">
        <v>2014</v>
      </c>
      <c r="AA138" s="6"/>
    </row>
    <row r="139" spans="1:27" s="10" customFormat="1" ht="15.9" customHeight="1" x14ac:dyDescent="0.25">
      <c r="A139" s="45" t="s">
        <v>116</v>
      </c>
      <c r="B139" s="15" t="s">
        <v>81</v>
      </c>
      <c r="C139" s="15" t="s">
        <v>104</v>
      </c>
      <c r="D139" s="10" t="s">
        <v>105</v>
      </c>
      <c r="E139" s="15" t="s">
        <v>155</v>
      </c>
      <c r="F139" s="132" t="s">
        <v>34</v>
      </c>
      <c r="G139" s="135" t="s">
        <v>34</v>
      </c>
      <c r="H139" s="15" t="s">
        <v>481</v>
      </c>
      <c r="I139" s="15" t="s">
        <v>112</v>
      </c>
      <c r="J139" s="131" t="s">
        <v>34</v>
      </c>
      <c r="K139" s="15" t="s">
        <v>69</v>
      </c>
      <c r="L139" s="15" t="s">
        <v>121</v>
      </c>
      <c r="M139" s="15" t="s">
        <v>122</v>
      </c>
      <c r="N139" s="27" t="s">
        <v>72</v>
      </c>
      <c r="O139" s="27" t="s">
        <v>157</v>
      </c>
      <c r="P139" s="15">
        <v>30</v>
      </c>
      <c r="Q139" s="27" t="s">
        <v>158</v>
      </c>
      <c r="R139" s="18" t="s">
        <v>28</v>
      </c>
      <c r="S139" s="136" t="s">
        <v>34</v>
      </c>
      <c r="T139" s="15" t="s">
        <v>263</v>
      </c>
      <c r="U139" s="15" t="s">
        <v>75</v>
      </c>
      <c r="V139" s="15" t="s">
        <v>90</v>
      </c>
      <c r="W139" s="134" t="s">
        <v>34</v>
      </c>
      <c r="X139" s="15" t="s">
        <v>152</v>
      </c>
      <c r="Y139" s="56" t="s">
        <v>153</v>
      </c>
      <c r="Z139" s="12" t="s">
        <v>458</v>
      </c>
      <c r="AA139" s="6"/>
    </row>
    <row r="140" spans="1:27" s="10" customFormat="1" ht="15.9" customHeight="1" x14ac:dyDescent="0.25">
      <c r="A140" s="45" t="s">
        <v>116</v>
      </c>
      <c r="B140" s="15" t="s">
        <v>63</v>
      </c>
      <c r="C140" s="15" t="s">
        <v>167</v>
      </c>
      <c r="D140" s="18" t="s">
        <v>168</v>
      </c>
      <c r="E140" s="15" t="s">
        <v>482</v>
      </c>
      <c r="F140" s="132" t="s">
        <v>34</v>
      </c>
      <c r="G140" s="135" t="s">
        <v>34</v>
      </c>
      <c r="H140" s="15" t="s">
        <v>483</v>
      </c>
      <c r="I140" s="15" t="s">
        <v>112</v>
      </c>
      <c r="J140" s="131" t="s">
        <v>34</v>
      </c>
      <c r="K140" s="15" t="s">
        <v>69</v>
      </c>
      <c r="L140" s="15" t="s">
        <v>121</v>
      </c>
      <c r="M140" s="15" t="s">
        <v>122</v>
      </c>
      <c r="N140" s="27" t="s">
        <v>72</v>
      </c>
      <c r="O140" s="165" t="s">
        <v>171</v>
      </c>
      <c r="P140" s="131" t="s">
        <v>123</v>
      </c>
      <c r="Q140" s="27" t="s">
        <v>172</v>
      </c>
      <c r="R140" s="18" t="s">
        <v>28</v>
      </c>
      <c r="S140" s="131" t="s">
        <v>34</v>
      </c>
      <c r="T140" s="15" t="s">
        <v>74</v>
      </c>
      <c r="U140" s="15" t="s">
        <v>75</v>
      </c>
      <c r="V140" s="15" t="s">
        <v>90</v>
      </c>
      <c r="W140" s="134" t="s">
        <v>34</v>
      </c>
      <c r="X140" s="15" t="s">
        <v>152</v>
      </c>
      <c r="Y140" s="56" t="s">
        <v>153</v>
      </c>
      <c r="Z140" s="87" t="s">
        <v>484</v>
      </c>
      <c r="AA140" s="6"/>
    </row>
    <row r="141" spans="1:27" s="10" customFormat="1" ht="15.9" customHeight="1" x14ac:dyDescent="0.25">
      <c r="A141" s="45" t="s">
        <v>116</v>
      </c>
      <c r="B141" s="15" t="s">
        <v>63</v>
      </c>
      <c r="C141" s="15" t="s">
        <v>167</v>
      </c>
      <c r="D141" s="18" t="s">
        <v>168</v>
      </c>
      <c r="E141" s="15" t="s">
        <v>485</v>
      </c>
      <c r="F141" s="132" t="s">
        <v>34</v>
      </c>
      <c r="G141" s="135" t="s">
        <v>34</v>
      </c>
      <c r="H141" s="15" t="s">
        <v>483</v>
      </c>
      <c r="I141" s="15" t="s">
        <v>112</v>
      </c>
      <c r="J141" s="131" t="s">
        <v>34</v>
      </c>
      <c r="K141" s="15" t="s">
        <v>69</v>
      </c>
      <c r="L141" s="15" t="s">
        <v>121</v>
      </c>
      <c r="M141" s="15" t="s">
        <v>122</v>
      </c>
      <c r="N141" s="27" t="s">
        <v>72</v>
      </c>
      <c r="O141" s="165" t="s">
        <v>171</v>
      </c>
      <c r="P141" s="131" t="s">
        <v>123</v>
      </c>
      <c r="Q141" s="27" t="s">
        <v>172</v>
      </c>
      <c r="R141" s="18" t="s">
        <v>28</v>
      </c>
      <c r="S141" s="131" t="s">
        <v>34</v>
      </c>
      <c r="T141" s="15" t="s">
        <v>74</v>
      </c>
      <c r="U141" s="15" t="s">
        <v>75</v>
      </c>
      <c r="V141" s="15" t="s">
        <v>90</v>
      </c>
      <c r="W141" s="134" t="s">
        <v>34</v>
      </c>
      <c r="X141" s="15" t="s">
        <v>152</v>
      </c>
      <c r="Y141" s="56" t="s">
        <v>153</v>
      </c>
      <c r="Z141" s="12" t="s">
        <v>1949</v>
      </c>
      <c r="AA141" s="6"/>
    </row>
    <row r="142" spans="1:27" s="10" customFormat="1" ht="15.9" customHeight="1" x14ac:dyDescent="0.25">
      <c r="A142" s="45" t="s">
        <v>116</v>
      </c>
      <c r="B142" s="18" t="s">
        <v>63</v>
      </c>
      <c r="C142" s="18" t="s">
        <v>167</v>
      </c>
      <c r="D142" s="18" t="s">
        <v>168</v>
      </c>
      <c r="E142" s="18" t="s">
        <v>486</v>
      </c>
      <c r="F142" s="132" t="s">
        <v>34</v>
      </c>
      <c r="G142" s="132" t="s">
        <v>34</v>
      </c>
      <c r="H142" s="15" t="s">
        <v>483</v>
      </c>
      <c r="I142" s="15" t="s">
        <v>112</v>
      </c>
      <c r="J142" s="131" t="s">
        <v>34</v>
      </c>
      <c r="K142" s="15" t="s">
        <v>69</v>
      </c>
      <c r="L142" s="15" t="s">
        <v>121</v>
      </c>
      <c r="M142" s="15" t="s">
        <v>122</v>
      </c>
      <c r="N142" s="15" t="s">
        <v>72</v>
      </c>
      <c r="O142" s="165" t="s">
        <v>171</v>
      </c>
      <c r="P142" s="131" t="s">
        <v>123</v>
      </c>
      <c r="Q142" s="27" t="s">
        <v>172</v>
      </c>
      <c r="R142" s="18" t="s">
        <v>28</v>
      </c>
      <c r="S142" s="131" t="s">
        <v>34</v>
      </c>
      <c r="T142" s="18" t="s">
        <v>74</v>
      </c>
      <c r="U142" s="15" t="s">
        <v>75</v>
      </c>
      <c r="V142" s="15" t="s">
        <v>90</v>
      </c>
      <c r="W142" s="134" t="s">
        <v>34</v>
      </c>
      <c r="X142" s="18" t="s">
        <v>152</v>
      </c>
      <c r="Y142" s="56" t="s">
        <v>153</v>
      </c>
      <c r="Z142" s="12" t="s">
        <v>487</v>
      </c>
      <c r="AA142" s="6"/>
    </row>
    <row r="143" spans="1:27" s="10" customFormat="1" ht="15.9" customHeight="1" x14ac:dyDescent="0.25">
      <c r="A143" s="45" t="s">
        <v>116</v>
      </c>
      <c r="B143" s="18" t="s">
        <v>63</v>
      </c>
      <c r="C143" s="18" t="s">
        <v>167</v>
      </c>
      <c r="D143" s="18" t="s">
        <v>168</v>
      </c>
      <c r="E143" s="15" t="s">
        <v>488</v>
      </c>
      <c r="F143" s="132" t="s">
        <v>34</v>
      </c>
      <c r="G143" s="135" t="s">
        <v>34</v>
      </c>
      <c r="H143" s="15" t="s">
        <v>483</v>
      </c>
      <c r="I143" s="15" t="s">
        <v>112</v>
      </c>
      <c r="J143" s="131" t="s">
        <v>34</v>
      </c>
      <c r="K143" s="15" t="s">
        <v>69</v>
      </c>
      <c r="L143" s="15" t="s">
        <v>121</v>
      </c>
      <c r="M143" s="15" t="s">
        <v>122</v>
      </c>
      <c r="N143" s="15" t="s">
        <v>72</v>
      </c>
      <c r="O143" s="165" t="s">
        <v>171</v>
      </c>
      <c r="P143" s="131" t="s">
        <v>123</v>
      </c>
      <c r="Q143" s="27" t="s">
        <v>172</v>
      </c>
      <c r="R143" s="18" t="s">
        <v>28</v>
      </c>
      <c r="S143" s="136" t="s">
        <v>34</v>
      </c>
      <c r="T143" s="15" t="s">
        <v>74</v>
      </c>
      <c r="U143" s="15" t="s">
        <v>75</v>
      </c>
      <c r="V143" s="15" t="s">
        <v>90</v>
      </c>
      <c r="W143" s="134" t="s">
        <v>34</v>
      </c>
      <c r="X143" s="15" t="s">
        <v>152</v>
      </c>
      <c r="Y143" s="56" t="s">
        <v>153</v>
      </c>
      <c r="Z143" s="12" t="s">
        <v>487</v>
      </c>
      <c r="AA143" s="6"/>
    </row>
    <row r="144" spans="1:27" s="10" customFormat="1" ht="15.9" customHeight="1" x14ac:dyDescent="0.25">
      <c r="A144" s="45" t="s">
        <v>116</v>
      </c>
      <c r="B144" s="18" t="s">
        <v>63</v>
      </c>
      <c r="C144" s="18" t="s">
        <v>167</v>
      </c>
      <c r="D144" s="18" t="s">
        <v>168</v>
      </c>
      <c r="E144" s="18" t="s">
        <v>489</v>
      </c>
      <c r="F144" s="132" t="s">
        <v>34</v>
      </c>
      <c r="G144" s="135" t="s">
        <v>34</v>
      </c>
      <c r="H144" s="15" t="s">
        <v>483</v>
      </c>
      <c r="I144" s="15" t="s">
        <v>112</v>
      </c>
      <c r="J144" s="131" t="s">
        <v>34</v>
      </c>
      <c r="K144" s="15" t="s">
        <v>69</v>
      </c>
      <c r="L144" s="15" t="s">
        <v>121</v>
      </c>
      <c r="M144" s="15" t="s">
        <v>122</v>
      </c>
      <c r="N144" s="15" t="s">
        <v>72</v>
      </c>
      <c r="O144" s="165" t="s">
        <v>171</v>
      </c>
      <c r="P144" s="131" t="s">
        <v>123</v>
      </c>
      <c r="Q144" s="27" t="s">
        <v>172</v>
      </c>
      <c r="R144" s="18" t="s">
        <v>28</v>
      </c>
      <c r="S144" s="136" t="s">
        <v>34</v>
      </c>
      <c r="T144" s="18" t="s">
        <v>74</v>
      </c>
      <c r="U144" s="15" t="s">
        <v>75</v>
      </c>
      <c r="V144" s="15" t="s">
        <v>90</v>
      </c>
      <c r="W144" s="134" t="s">
        <v>34</v>
      </c>
      <c r="X144" s="18" t="s">
        <v>152</v>
      </c>
      <c r="Y144" s="56" t="s">
        <v>153</v>
      </c>
      <c r="Z144" s="12" t="s">
        <v>487</v>
      </c>
      <c r="AA144" s="6"/>
    </row>
    <row r="145" spans="1:27" s="10" customFormat="1" ht="15.9" customHeight="1" x14ac:dyDescent="0.25">
      <c r="A145" s="42" t="s">
        <v>116</v>
      </c>
      <c r="B145" s="18" t="s">
        <v>81</v>
      </c>
      <c r="C145" s="18" t="s">
        <v>147</v>
      </c>
      <c r="D145" s="18" t="s">
        <v>83</v>
      </c>
      <c r="E145" s="18" t="s">
        <v>148</v>
      </c>
      <c r="F145" s="132" t="s">
        <v>34</v>
      </c>
      <c r="G145" s="135" t="s">
        <v>34</v>
      </c>
      <c r="H145" s="18" t="s">
        <v>490</v>
      </c>
      <c r="I145" s="18" t="s">
        <v>112</v>
      </c>
      <c r="J145" s="131" t="s">
        <v>34</v>
      </c>
      <c r="K145" s="15" t="s">
        <v>69</v>
      </c>
      <c r="L145" s="18" t="s">
        <v>121</v>
      </c>
      <c r="M145" s="18" t="s">
        <v>122</v>
      </c>
      <c r="N145" s="18" t="s">
        <v>72</v>
      </c>
      <c r="O145" s="18" t="s">
        <v>150</v>
      </c>
      <c r="P145" s="18">
        <v>30</v>
      </c>
      <c r="Q145" s="18" t="s">
        <v>151</v>
      </c>
      <c r="R145" s="18" t="s">
        <v>28</v>
      </c>
      <c r="S145" s="131" t="s">
        <v>34</v>
      </c>
      <c r="T145" s="18" t="s">
        <v>263</v>
      </c>
      <c r="U145" s="18" t="s">
        <v>75</v>
      </c>
      <c r="V145" s="15" t="s">
        <v>90</v>
      </c>
      <c r="W145" s="134" t="s">
        <v>34</v>
      </c>
      <c r="X145" s="18" t="s">
        <v>152</v>
      </c>
      <c r="Y145" s="56" t="s">
        <v>153</v>
      </c>
      <c r="Z145" s="88" t="s">
        <v>491</v>
      </c>
      <c r="AA145" s="6"/>
    </row>
    <row r="146" spans="1:27" s="10" customFormat="1" ht="15.9" customHeight="1" x14ac:dyDescent="0.25">
      <c r="A146" s="45" t="s">
        <v>116</v>
      </c>
      <c r="B146" s="15" t="s">
        <v>81</v>
      </c>
      <c r="C146" s="15" t="s">
        <v>173</v>
      </c>
      <c r="D146" s="15" t="s">
        <v>174</v>
      </c>
      <c r="E146" s="15" t="s">
        <v>492</v>
      </c>
      <c r="F146" s="15">
        <v>2.2200000000000002</v>
      </c>
      <c r="G146" s="28" t="s">
        <v>493</v>
      </c>
      <c r="H146" s="15">
        <f>Table1[[#This Row],[Concentration effective (avant conversion)]]*1000</f>
        <v>2220</v>
      </c>
      <c r="I146" s="15" t="s">
        <v>112</v>
      </c>
      <c r="J146" s="131" t="s">
        <v>34</v>
      </c>
      <c r="K146" s="15" t="s">
        <v>494</v>
      </c>
      <c r="L146" s="15" t="s">
        <v>121</v>
      </c>
      <c r="M146" s="15" t="s">
        <v>122</v>
      </c>
      <c r="N146" s="15" t="s">
        <v>72</v>
      </c>
      <c r="O146" s="27">
        <v>23</v>
      </c>
      <c r="P146" s="71" t="s">
        <v>123</v>
      </c>
      <c r="Q146" s="27" t="s">
        <v>177</v>
      </c>
      <c r="R146" s="18" t="s">
        <v>28</v>
      </c>
      <c r="S146" s="131" t="s">
        <v>34</v>
      </c>
      <c r="T146" s="15" t="s">
        <v>74</v>
      </c>
      <c r="U146" s="15" t="s">
        <v>75</v>
      </c>
      <c r="V146" s="15" t="s">
        <v>90</v>
      </c>
      <c r="W146" s="134" t="s">
        <v>34</v>
      </c>
      <c r="X146" s="15" t="s">
        <v>126</v>
      </c>
      <c r="Y146" s="12" t="s">
        <v>127</v>
      </c>
      <c r="Z146" s="12" t="s">
        <v>495</v>
      </c>
      <c r="AA146" s="6"/>
    </row>
    <row r="147" spans="1:27" s="10" customFormat="1" ht="15.9" customHeight="1" x14ac:dyDescent="0.25">
      <c r="A147" s="45" t="s">
        <v>116</v>
      </c>
      <c r="B147" s="15" t="s">
        <v>81</v>
      </c>
      <c r="C147" s="15" t="s">
        <v>199</v>
      </c>
      <c r="D147" s="15" t="s">
        <v>200</v>
      </c>
      <c r="E147" s="15" t="s">
        <v>471</v>
      </c>
      <c r="F147" s="15">
        <v>1.5</v>
      </c>
      <c r="G147" s="28" t="s">
        <v>67</v>
      </c>
      <c r="H147" s="15">
        <v>1500</v>
      </c>
      <c r="I147" s="15" t="s">
        <v>112</v>
      </c>
      <c r="J147" s="131" t="s">
        <v>34</v>
      </c>
      <c r="K147" s="15" t="s">
        <v>496</v>
      </c>
      <c r="L147" s="15" t="s">
        <v>121</v>
      </c>
      <c r="M147" s="15" t="s">
        <v>122</v>
      </c>
      <c r="N147" s="15" t="s">
        <v>72</v>
      </c>
      <c r="O147" s="27">
        <v>24</v>
      </c>
      <c r="P147" s="71" t="s">
        <v>123</v>
      </c>
      <c r="Q147" s="27" t="s">
        <v>203</v>
      </c>
      <c r="R147" s="18" t="s">
        <v>28</v>
      </c>
      <c r="S147" s="136" t="s">
        <v>34</v>
      </c>
      <c r="T147" s="15" t="s">
        <v>74</v>
      </c>
      <c r="U147" s="15" t="s">
        <v>75</v>
      </c>
      <c r="V147" s="15" t="s">
        <v>90</v>
      </c>
      <c r="W147" s="134" t="s">
        <v>34</v>
      </c>
      <c r="X147" s="15" t="s">
        <v>126</v>
      </c>
      <c r="Y147" s="12" t="s">
        <v>127</v>
      </c>
      <c r="Z147" s="12" t="s">
        <v>495</v>
      </c>
      <c r="AA147" s="6"/>
    </row>
    <row r="148" spans="1:27" s="10" customFormat="1" ht="15.9" customHeight="1" x14ac:dyDescent="0.25">
      <c r="A148" s="34" t="s">
        <v>497</v>
      </c>
      <c r="B148" s="15" t="s">
        <v>81</v>
      </c>
      <c r="C148" s="15" t="s">
        <v>117</v>
      </c>
      <c r="D148" s="15" t="s">
        <v>118</v>
      </c>
      <c r="E148" s="11" t="s">
        <v>498</v>
      </c>
      <c r="F148" s="4">
        <v>0.2</v>
      </c>
      <c r="G148" s="4" t="s">
        <v>67</v>
      </c>
      <c r="H148" s="4">
        <f>Table1[[#This Row],[Concentration effective (avant conversion)]]*1000</f>
        <v>200</v>
      </c>
      <c r="I148" s="4" t="s">
        <v>112</v>
      </c>
      <c r="J148" s="131" t="s">
        <v>34</v>
      </c>
      <c r="K148" s="11" t="s">
        <v>499</v>
      </c>
      <c r="L148" s="4" t="s">
        <v>121</v>
      </c>
      <c r="M148" s="4" t="s">
        <v>122</v>
      </c>
      <c r="N148" s="4" t="s">
        <v>72</v>
      </c>
      <c r="O148" s="16">
        <v>22</v>
      </c>
      <c r="P148" s="71" t="s">
        <v>123</v>
      </c>
      <c r="Q148" s="16" t="s">
        <v>124</v>
      </c>
      <c r="R148" s="18" t="s">
        <v>28</v>
      </c>
      <c r="S148" s="131" t="s">
        <v>34</v>
      </c>
      <c r="T148" s="11" t="s">
        <v>263</v>
      </c>
      <c r="U148" s="4" t="s">
        <v>75</v>
      </c>
      <c r="V148" s="11" t="s">
        <v>90</v>
      </c>
      <c r="W148" s="134" t="s">
        <v>34</v>
      </c>
      <c r="X148" s="15" t="s">
        <v>126</v>
      </c>
      <c r="Y148" s="12" t="s">
        <v>127</v>
      </c>
      <c r="Z148" s="171" t="s">
        <v>500</v>
      </c>
      <c r="AA148" s="6"/>
    </row>
    <row r="149" spans="1:27" s="10" customFormat="1" ht="15.9" customHeight="1" x14ac:dyDescent="0.25">
      <c r="A149" s="34" t="s">
        <v>497</v>
      </c>
      <c r="B149" s="15" t="s">
        <v>81</v>
      </c>
      <c r="C149" s="15" t="s">
        <v>117</v>
      </c>
      <c r="D149" s="15" t="s">
        <v>118</v>
      </c>
      <c r="E149" s="11" t="s">
        <v>501</v>
      </c>
      <c r="F149" s="4">
        <v>0.28999999999999998</v>
      </c>
      <c r="G149" s="4" t="s">
        <v>67</v>
      </c>
      <c r="H149" s="4">
        <f>Table1[[#This Row],[Concentration effective (avant conversion)]]*1000</f>
        <v>290</v>
      </c>
      <c r="I149" s="4" t="s">
        <v>112</v>
      </c>
      <c r="J149" s="131" t="s">
        <v>34</v>
      </c>
      <c r="K149" s="11" t="s">
        <v>502</v>
      </c>
      <c r="L149" s="4" t="s">
        <v>121</v>
      </c>
      <c r="M149" s="4" t="s">
        <v>122</v>
      </c>
      <c r="N149" s="4" t="s">
        <v>72</v>
      </c>
      <c r="O149" s="16">
        <v>22</v>
      </c>
      <c r="P149" s="71" t="s">
        <v>123</v>
      </c>
      <c r="Q149" s="16" t="s">
        <v>124</v>
      </c>
      <c r="R149" s="18" t="s">
        <v>28</v>
      </c>
      <c r="S149" s="131" t="s">
        <v>34</v>
      </c>
      <c r="T149" s="11" t="s">
        <v>263</v>
      </c>
      <c r="U149" s="4" t="s">
        <v>75</v>
      </c>
      <c r="V149" s="4" t="s">
        <v>90</v>
      </c>
      <c r="W149" s="134" t="s">
        <v>34</v>
      </c>
      <c r="X149" s="15" t="s">
        <v>126</v>
      </c>
      <c r="Y149" s="12" t="s">
        <v>127</v>
      </c>
      <c r="Z149" s="12" t="s">
        <v>500</v>
      </c>
      <c r="AA149" s="6"/>
    </row>
    <row r="150" spans="1:27" s="10" customFormat="1" ht="15.9" customHeight="1" x14ac:dyDescent="0.25">
      <c r="A150" s="34" t="s">
        <v>497</v>
      </c>
      <c r="B150" s="15" t="s">
        <v>81</v>
      </c>
      <c r="C150" s="15" t="s">
        <v>117</v>
      </c>
      <c r="D150" s="15" t="s">
        <v>118</v>
      </c>
      <c r="E150" s="11" t="s">
        <v>503</v>
      </c>
      <c r="F150" s="4">
        <v>0.42</v>
      </c>
      <c r="G150" s="4" t="s">
        <v>67</v>
      </c>
      <c r="H150" s="4">
        <f>Table1[[#This Row],[Concentration effective (avant conversion)]]*1000</f>
        <v>420</v>
      </c>
      <c r="I150" s="4" t="s">
        <v>112</v>
      </c>
      <c r="J150" s="131" t="s">
        <v>34</v>
      </c>
      <c r="K150" s="11" t="s">
        <v>504</v>
      </c>
      <c r="L150" s="4" t="s">
        <v>121</v>
      </c>
      <c r="M150" s="4" t="s">
        <v>122</v>
      </c>
      <c r="N150" s="4" t="s">
        <v>72</v>
      </c>
      <c r="O150" s="16">
        <v>22</v>
      </c>
      <c r="P150" s="71" t="s">
        <v>123</v>
      </c>
      <c r="Q150" s="16" t="s">
        <v>124</v>
      </c>
      <c r="R150" s="18" t="s">
        <v>28</v>
      </c>
      <c r="S150" s="131" t="s">
        <v>34</v>
      </c>
      <c r="T150" s="11" t="s">
        <v>263</v>
      </c>
      <c r="U150" s="4" t="s">
        <v>75</v>
      </c>
      <c r="V150" s="4" t="s">
        <v>90</v>
      </c>
      <c r="W150" s="134" t="s">
        <v>34</v>
      </c>
      <c r="X150" s="15" t="s">
        <v>126</v>
      </c>
      <c r="Y150" s="12" t="s">
        <v>127</v>
      </c>
      <c r="Z150" s="12" t="s">
        <v>505</v>
      </c>
      <c r="AA150" s="6"/>
    </row>
    <row r="151" spans="1:27" s="10" customFormat="1" ht="15.9" customHeight="1" x14ac:dyDescent="0.25">
      <c r="A151" s="45" t="s">
        <v>116</v>
      </c>
      <c r="B151" s="15" t="s">
        <v>81</v>
      </c>
      <c r="C151" s="15" t="s">
        <v>173</v>
      </c>
      <c r="D151" s="15" t="s">
        <v>174</v>
      </c>
      <c r="E151" s="15" t="s">
        <v>506</v>
      </c>
      <c r="F151" s="15">
        <v>0.86</v>
      </c>
      <c r="G151" s="28" t="s">
        <v>67</v>
      </c>
      <c r="H151" s="15">
        <f>Table1[[#This Row],[Concentration effective (avant conversion)]]*1000</f>
        <v>860</v>
      </c>
      <c r="I151" s="15" t="s">
        <v>112</v>
      </c>
      <c r="J151" s="131" t="s">
        <v>34</v>
      </c>
      <c r="K151" s="15" t="s">
        <v>507</v>
      </c>
      <c r="L151" s="15" t="s">
        <v>121</v>
      </c>
      <c r="M151" s="15" t="s">
        <v>122</v>
      </c>
      <c r="N151" s="15" t="s">
        <v>72</v>
      </c>
      <c r="O151" s="27">
        <v>23</v>
      </c>
      <c r="P151" s="71" t="s">
        <v>123</v>
      </c>
      <c r="Q151" s="27" t="s">
        <v>177</v>
      </c>
      <c r="R151" s="18" t="s">
        <v>28</v>
      </c>
      <c r="S151" s="136" t="s">
        <v>34</v>
      </c>
      <c r="T151" s="15" t="s">
        <v>74</v>
      </c>
      <c r="U151" s="15" t="s">
        <v>75</v>
      </c>
      <c r="V151" s="15" t="s">
        <v>90</v>
      </c>
      <c r="W151" s="134" t="s">
        <v>34</v>
      </c>
      <c r="X151" s="15" t="s">
        <v>126</v>
      </c>
      <c r="Y151" s="12" t="s">
        <v>127</v>
      </c>
      <c r="Z151" s="12" t="s">
        <v>495</v>
      </c>
      <c r="AA151" s="6"/>
    </row>
    <row r="152" spans="1:27" s="10" customFormat="1" ht="15.9" customHeight="1" x14ac:dyDescent="0.25">
      <c r="A152" s="45" t="s">
        <v>116</v>
      </c>
      <c r="B152" s="15" t="s">
        <v>81</v>
      </c>
      <c r="C152" s="15" t="s">
        <v>199</v>
      </c>
      <c r="D152" s="15" t="s">
        <v>200</v>
      </c>
      <c r="E152" s="15" t="s">
        <v>508</v>
      </c>
      <c r="F152" s="15">
        <v>1.1399999999999999</v>
      </c>
      <c r="G152" s="28" t="s">
        <v>67</v>
      </c>
      <c r="H152" s="15">
        <f>Table1[[#This Row],[Concentration effective (avant conversion)]]*1000</f>
        <v>1140</v>
      </c>
      <c r="I152" s="15" t="s">
        <v>112</v>
      </c>
      <c r="J152" s="131" t="s">
        <v>34</v>
      </c>
      <c r="K152" s="15" t="s">
        <v>509</v>
      </c>
      <c r="L152" s="15" t="s">
        <v>121</v>
      </c>
      <c r="M152" s="15" t="s">
        <v>122</v>
      </c>
      <c r="N152" s="15" t="s">
        <v>72</v>
      </c>
      <c r="O152" s="27">
        <v>24</v>
      </c>
      <c r="P152" s="71" t="s">
        <v>123</v>
      </c>
      <c r="Q152" s="27" t="s">
        <v>203</v>
      </c>
      <c r="R152" s="18" t="s">
        <v>28</v>
      </c>
      <c r="S152" s="131" t="s">
        <v>34</v>
      </c>
      <c r="T152" s="15" t="s">
        <v>74</v>
      </c>
      <c r="U152" s="15" t="s">
        <v>75</v>
      </c>
      <c r="V152" s="15" t="s">
        <v>90</v>
      </c>
      <c r="W152" s="134" t="s">
        <v>34</v>
      </c>
      <c r="X152" s="15" t="s">
        <v>126</v>
      </c>
      <c r="Y152" s="12" t="s">
        <v>127</v>
      </c>
      <c r="Z152" s="12" t="s">
        <v>510</v>
      </c>
      <c r="AA152" s="6"/>
    </row>
    <row r="153" spans="1:27" s="10" customFormat="1" ht="15.9" customHeight="1" x14ac:dyDescent="0.25">
      <c r="A153" s="45" t="s">
        <v>116</v>
      </c>
      <c r="B153" s="15" t="s">
        <v>81</v>
      </c>
      <c r="C153" s="15" t="s">
        <v>199</v>
      </c>
      <c r="D153" s="15" t="s">
        <v>200</v>
      </c>
      <c r="E153" s="15" t="s">
        <v>511</v>
      </c>
      <c r="F153" s="15">
        <v>1.1299999999999999</v>
      </c>
      <c r="G153" s="28" t="s">
        <v>67</v>
      </c>
      <c r="H153" s="15">
        <f>Table1[[#This Row],[Concentration effective (avant conversion)]]*1000</f>
        <v>1130</v>
      </c>
      <c r="I153" s="15" t="s">
        <v>112</v>
      </c>
      <c r="J153" s="131" t="s">
        <v>34</v>
      </c>
      <c r="K153" s="15" t="s">
        <v>512</v>
      </c>
      <c r="L153" s="15" t="s">
        <v>121</v>
      </c>
      <c r="M153" s="15" t="s">
        <v>122</v>
      </c>
      <c r="N153" s="15" t="s">
        <v>72</v>
      </c>
      <c r="O153" s="27">
        <v>24</v>
      </c>
      <c r="P153" s="71" t="s">
        <v>123</v>
      </c>
      <c r="Q153" s="27" t="s">
        <v>203</v>
      </c>
      <c r="R153" s="18" t="s">
        <v>28</v>
      </c>
      <c r="S153" s="131" t="s">
        <v>34</v>
      </c>
      <c r="T153" s="15" t="s">
        <v>74</v>
      </c>
      <c r="U153" s="15" t="s">
        <v>75</v>
      </c>
      <c r="V153" s="15" t="s">
        <v>90</v>
      </c>
      <c r="W153" s="134" t="s">
        <v>34</v>
      </c>
      <c r="X153" s="15" t="s">
        <v>126</v>
      </c>
      <c r="Y153" s="12" t="s">
        <v>127</v>
      </c>
      <c r="Z153" s="12" t="s">
        <v>204</v>
      </c>
      <c r="AA153" s="6"/>
    </row>
    <row r="154" spans="1:27" s="60" customFormat="1" ht="15.9" customHeight="1" x14ac:dyDescent="0.25">
      <c r="A154" s="45" t="s">
        <v>116</v>
      </c>
      <c r="B154" s="15" t="s">
        <v>81</v>
      </c>
      <c r="C154" s="15" t="s">
        <v>199</v>
      </c>
      <c r="D154" s="15" t="s">
        <v>200</v>
      </c>
      <c r="E154" s="15" t="s">
        <v>479</v>
      </c>
      <c r="F154" s="15">
        <v>1.2</v>
      </c>
      <c r="G154" s="28" t="s">
        <v>67</v>
      </c>
      <c r="H154" s="15">
        <f>Table1[[#This Row],[Concentration effective (avant conversion)]]*1000</f>
        <v>1200</v>
      </c>
      <c r="I154" s="15" t="s">
        <v>112</v>
      </c>
      <c r="J154" s="131" t="s">
        <v>34</v>
      </c>
      <c r="K154" s="15" t="s">
        <v>513</v>
      </c>
      <c r="L154" s="15" t="s">
        <v>121</v>
      </c>
      <c r="M154" s="15" t="s">
        <v>122</v>
      </c>
      <c r="N154" s="15" t="s">
        <v>72</v>
      </c>
      <c r="O154" s="27">
        <v>24</v>
      </c>
      <c r="P154" s="71" t="s">
        <v>123</v>
      </c>
      <c r="Q154" s="27" t="s">
        <v>203</v>
      </c>
      <c r="R154" s="18" t="s">
        <v>28</v>
      </c>
      <c r="S154" s="136" t="s">
        <v>34</v>
      </c>
      <c r="T154" s="15" t="s">
        <v>74</v>
      </c>
      <c r="U154" s="15" t="s">
        <v>75</v>
      </c>
      <c r="V154" s="15" t="s">
        <v>90</v>
      </c>
      <c r="W154" s="134" t="s">
        <v>34</v>
      </c>
      <c r="X154" s="15" t="s">
        <v>126</v>
      </c>
      <c r="Y154" s="12" t="s">
        <v>127</v>
      </c>
      <c r="Z154" s="12" t="s">
        <v>495</v>
      </c>
      <c r="AA154" s="6"/>
    </row>
    <row r="155" spans="1:27" s="10" customFormat="1" ht="15.9" customHeight="1" x14ac:dyDescent="0.25">
      <c r="A155" s="45" t="s">
        <v>116</v>
      </c>
      <c r="B155" s="15" t="s">
        <v>81</v>
      </c>
      <c r="C155" s="15" t="s">
        <v>173</v>
      </c>
      <c r="D155" s="15" t="s">
        <v>174</v>
      </c>
      <c r="E155" s="15" t="s">
        <v>514</v>
      </c>
      <c r="F155" s="15">
        <v>5.48</v>
      </c>
      <c r="G155" s="15" t="s">
        <v>67</v>
      </c>
      <c r="H155" s="15">
        <f>Table1[[#This Row],[Concentration effective (avant conversion)]]*1000</f>
        <v>5480</v>
      </c>
      <c r="I155" s="15" t="s">
        <v>112</v>
      </c>
      <c r="J155" s="131" t="s">
        <v>34</v>
      </c>
      <c r="K155" s="15" t="s">
        <v>515</v>
      </c>
      <c r="L155" s="15" t="s">
        <v>121</v>
      </c>
      <c r="M155" s="15" t="s">
        <v>122</v>
      </c>
      <c r="N155" s="15" t="s">
        <v>72</v>
      </c>
      <c r="O155" s="27">
        <v>23</v>
      </c>
      <c r="P155" s="71" t="s">
        <v>123</v>
      </c>
      <c r="Q155" s="27" t="s">
        <v>177</v>
      </c>
      <c r="R155" s="18" t="s">
        <v>28</v>
      </c>
      <c r="S155" s="131" t="s">
        <v>34</v>
      </c>
      <c r="T155" s="15" t="s">
        <v>74</v>
      </c>
      <c r="U155" s="15" t="s">
        <v>75</v>
      </c>
      <c r="V155" s="15" t="s">
        <v>90</v>
      </c>
      <c r="W155" s="134" t="s">
        <v>34</v>
      </c>
      <c r="X155" s="15" t="s">
        <v>126</v>
      </c>
      <c r="Y155" s="12" t="s">
        <v>127</v>
      </c>
      <c r="Z155" s="12" t="s">
        <v>178</v>
      </c>
      <c r="AA155" s="6"/>
    </row>
    <row r="156" spans="1:27" s="60" customFormat="1" ht="15.9" customHeight="1" x14ac:dyDescent="0.25">
      <c r="A156" s="45" t="s">
        <v>116</v>
      </c>
      <c r="B156" s="15" t="s">
        <v>81</v>
      </c>
      <c r="C156" s="15" t="s">
        <v>173</v>
      </c>
      <c r="D156" s="15" t="s">
        <v>174</v>
      </c>
      <c r="E156" s="15" t="s">
        <v>516</v>
      </c>
      <c r="F156" s="15" t="s">
        <v>517</v>
      </c>
      <c r="G156" s="15" t="s">
        <v>67</v>
      </c>
      <c r="H156" s="15" t="s">
        <v>518</v>
      </c>
      <c r="I156" s="15" t="s">
        <v>112</v>
      </c>
      <c r="J156" s="131" t="s">
        <v>34</v>
      </c>
      <c r="K156" s="15" t="s">
        <v>69</v>
      </c>
      <c r="L156" s="15" t="s">
        <v>121</v>
      </c>
      <c r="M156" s="15" t="s">
        <v>122</v>
      </c>
      <c r="N156" s="15" t="s">
        <v>72</v>
      </c>
      <c r="O156" s="27">
        <v>23</v>
      </c>
      <c r="P156" s="71" t="s">
        <v>123</v>
      </c>
      <c r="Q156" s="27" t="s">
        <v>177</v>
      </c>
      <c r="R156" s="18" t="s">
        <v>28</v>
      </c>
      <c r="S156" s="131" t="s">
        <v>34</v>
      </c>
      <c r="T156" s="15" t="s">
        <v>74</v>
      </c>
      <c r="U156" s="15" t="s">
        <v>75</v>
      </c>
      <c r="V156" s="15" t="s">
        <v>90</v>
      </c>
      <c r="W156" s="134" t="s">
        <v>34</v>
      </c>
      <c r="X156" s="15" t="s">
        <v>126</v>
      </c>
      <c r="Y156" s="12" t="s">
        <v>127</v>
      </c>
      <c r="Z156" s="12" t="s">
        <v>519</v>
      </c>
      <c r="AA156" s="6"/>
    </row>
    <row r="157" spans="1:27" s="60" customFormat="1" ht="15.9" customHeight="1" x14ac:dyDescent="0.25">
      <c r="A157" s="45" t="s">
        <v>116</v>
      </c>
      <c r="B157" s="15" t="s">
        <v>81</v>
      </c>
      <c r="C157" s="15" t="s">
        <v>199</v>
      </c>
      <c r="D157" s="15" t="s">
        <v>200</v>
      </c>
      <c r="E157" s="15" t="s">
        <v>520</v>
      </c>
      <c r="F157" s="15" t="s">
        <v>521</v>
      </c>
      <c r="G157" s="15" t="s">
        <v>67</v>
      </c>
      <c r="H157" s="15" t="s">
        <v>522</v>
      </c>
      <c r="I157" s="15" t="s">
        <v>112</v>
      </c>
      <c r="J157" s="131" t="s">
        <v>34</v>
      </c>
      <c r="K157" s="15" t="s">
        <v>69</v>
      </c>
      <c r="L157" s="15" t="s">
        <v>121</v>
      </c>
      <c r="M157" s="15" t="s">
        <v>122</v>
      </c>
      <c r="N157" s="15" t="s">
        <v>72</v>
      </c>
      <c r="O157" s="27">
        <v>24</v>
      </c>
      <c r="P157" s="71" t="s">
        <v>123</v>
      </c>
      <c r="Q157" s="27" t="s">
        <v>203</v>
      </c>
      <c r="R157" s="18" t="s">
        <v>28</v>
      </c>
      <c r="S157" s="131" t="s">
        <v>34</v>
      </c>
      <c r="T157" s="15" t="s">
        <v>74</v>
      </c>
      <c r="U157" s="15" t="s">
        <v>75</v>
      </c>
      <c r="V157" s="15" t="s">
        <v>90</v>
      </c>
      <c r="W157" s="134" t="s">
        <v>34</v>
      </c>
      <c r="X157" s="15" t="s">
        <v>126</v>
      </c>
      <c r="Y157" s="12" t="s">
        <v>127</v>
      </c>
      <c r="Z157" s="12" t="s">
        <v>519</v>
      </c>
      <c r="AA157" s="6"/>
    </row>
    <row r="158" spans="1:27" s="10" customFormat="1" ht="15.9" customHeight="1" x14ac:dyDescent="0.25">
      <c r="A158" s="45" t="s">
        <v>116</v>
      </c>
      <c r="B158" s="15" t="s">
        <v>81</v>
      </c>
      <c r="C158" s="15" t="s">
        <v>117</v>
      </c>
      <c r="D158" s="15" t="s">
        <v>118</v>
      </c>
      <c r="E158" s="15" t="s">
        <v>455</v>
      </c>
      <c r="F158" s="15" t="s">
        <v>523</v>
      </c>
      <c r="G158" s="15" t="s">
        <v>67</v>
      </c>
      <c r="H158" s="15" t="s">
        <v>524</v>
      </c>
      <c r="I158" s="15" t="s">
        <v>112</v>
      </c>
      <c r="J158" s="131" t="s">
        <v>34</v>
      </c>
      <c r="K158" s="15" t="s">
        <v>69</v>
      </c>
      <c r="L158" s="15" t="s">
        <v>121</v>
      </c>
      <c r="M158" s="15" t="s">
        <v>122</v>
      </c>
      <c r="N158" s="15" t="s">
        <v>72</v>
      </c>
      <c r="O158" s="27">
        <v>22</v>
      </c>
      <c r="P158" s="71" t="s">
        <v>123</v>
      </c>
      <c r="Q158" s="27" t="s">
        <v>124</v>
      </c>
      <c r="R158" s="18" t="s">
        <v>28</v>
      </c>
      <c r="S158" s="131" t="s">
        <v>34</v>
      </c>
      <c r="T158" s="15" t="s">
        <v>74</v>
      </c>
      <c r="U158" s="15" t="s">
        <v>75</v>
      </c>
      <c r="V158" s="15" t="s">
        <v>90</v>
      </c>
      <c r="W158" s="134" t="s">
        <v>34</v>
      </c>
      <c r="X158" s="15" t="s">
        <v>126</v>
      </c>
      <c r="Y158" s="12" t="s">
        <v>127</v>
      </c>
      <c r="Z158" s="12" t="s">
        <v>525</v>
      </c>
      <c r="AA158" s="6"/>
    </row>
    <row r="159" spans="1:27" s="10" customFormat="1" ht="15.9" customHeight="1" x14ac:dyDescent="0.25">
      <c r="A159" s="45" t="s">
        <v>116</v>
      </c>
      <c r="B159" s="15" t="s">
        <v>81</v>
      </c>
      <c r="C159" s="15" t="s">
        <v>117</v>
      </c>
      <c r="D159" s="15" t="s">
        <v>118</v>
      </c>
      <c r="E159" s="15" t="s">
        <v>188</v>
      </c>
      <c r="F159" s="15" t="s">
        <v>523</v>
      </c>
      <c r="G159" s="15" t="s">
        <v>67</v>
      </c>
      <c r="H159" s="15" t="s">
        <v>524</v>
      </c>
      <c r="I159" s="15" t="s">
        <v>112</v>
      </c>
      <c r="J159" s="131" t="s">
        <v>34</v>
      </c>
      <c r="K159" s="15" t="s">
        <v>69</v>
      </c>
      <c r="L159" s="15" t="s">
        <v>121</v>
      </c>
      <c r="M159" s="15" t="s">
        <v>122</v>
      </c>
      <c r="N159" s="15" t="s">
        <v>72</v>
      </c>
      <c r="O159" s="27">
        <v>22</v>
      </c>
      <c r="P159" s="71" t="s">
        <v>123</v>
      </c>
      <c r="Q159" s="27" t="s">
        <v>124</v>
      </c>
      <c r="R159" s="18" t="s">
        <v>28</v>
      </c>
      <c r="S159" s="131" t="s">
        <v>34</v>
      </c>
      <c r="T159" s="15" t="s">
        <v>74</v>
      </c>
      <c r="U159" s="15" t="s">
        <v>75</v>
      </c>
      <c r="V159" s="15" t="s">
        <v>90</v>
      </c>
      <c r="W159" s="134" t="s">
        <v>34</v>
      </c>
      <c r="X159" s="15" t="s">
        <v>126</v>
      </c>
      <c r="Y159" s="12" t="s">
        <v>127</v>
      </c>
      <c r="Z159" s="12" t="s">
        <v>526</v>
      </c>
      <c r="AA159" s="6"/>
    </row>
    <row r="160" spans="1:27" s="10" customFormat="1" ht="15.9" customHeight="1" x14ac:dyDescent="0.25">
      <c r="A160" s="45" t="s">
        <v>116</v>
      </c>
      <c r="B160" s="15" t="s">
        <v>81</v>
      </c>
      <c r="C160" s="15" t="s">
        <v>117</v>
      </c>
      <c r="D160" s="15" t="s">
        <v>118</v>
      </c>
      <c r="E160" s="15" t="s">
        <v>463</v>
      </c>
      <c r="F160" s="15" t="s">
        <v>523</v>
      </c>
      <c r="G160" s="15" t="s">
        <v>67</v>
      </c>
      <c r="H160" s="15" t="s">
        <v>524</v>
      </c>
      <c r="I160" s="15" t="s">
        <v>112</v>
      </c>
      <c r="J160" s="131" t="s">
        <v>34</v>
      </c>
      <c r="K160" s="15" t="s">
        <v>69</v>
      </c>
      <c r="L160" s="15" t="s">
        <v>121</v>
      </c>
      <c r="M160" s="15" t="s">
        <v>122</v>
      </c>
      <c r="N160" s="15" t="s">
        <v>72</v>
      </c>
      <c r="O160" s="27">
        <v>22</v>
      </c>
      <c r="P160" s="71" t="s">
        <v>123</v>
      </c>
      <c r="Q160" s="27" t="s">
        <v>124</v>
      </c>
      <c r="R160" s="18" t="s">
        <v>28</v>
      </c>
      <c r="S160" s="131" t="s">
        <v>34</v>
      </c>
      <c r="T160" s="15" t="s">
        <v>74</v>
      </c>
      <c r="U160" s="15" t="s">
        <v>75</v>
      </c>
      <c r="V160" s="15" t="s">
        <v>90</v>
      </c>
      <c r="W160" s="134" t="s">
        <v>34</v>
      </c>
      <c r="X160" s="15" t="s">
        <v>126</v>
      </c>
      <c r="Y160" s="12" t="s">
        <v>127</v>
      </c>
      <c r="Z160" s="12" t="s">
        <v>527</v>
      </c>
      <c r="AA160" s="6"/>
    </row>
    <row r="161" spans="1:27" s="10" customFormat="1" ht="15.9" customHeight="1" x14ac:dyDescent="0.25">
      <c r="A161" s="42" t="s">
        <v>116</v>
      </c>
      <c r="B161" s="18" t="s">
        <v>63</v>
      </c>
      <c r="C161" s="18" t="s">
        <v>186</v>
      </c>
      <c r="D161" s="18" t="s">
        <v>187</v>
      </c>
      <c r="E161" s="18" t="s">
        <v>528</v>
      </c>
      <c r="F161" s="132" t="s">
        <v>34</v>
      </c>
      <c r="G161" s="132" t="s">
        <v>34</v>
      </c>
      <c r="H161" s="18">
        <v>37.19</v>
      </c>
      <c r="I161" s="18" t="s">
        <v>112</v>
      </c>
      <c r="J161" s="131" t="s">
        <v>34</v>
      </c>
      <c r="K161" s="18" t="s">
        <v>529</v>
      </c>
      <c r="L161" s="15" t="s">
        <v>121</v>
      </c>
      <c r="M161" s="15" t="s">
        <v>122</v>
      </c>
      <c r="N161" s="18" t="s">
        <v>72</v>
      </c>
      <c r="O161" s="27">
        <v>12</v>
      </c>
      <c r="P161" s="71" t="s">
        <v>190</v>
      </c>
      <c r="Q161" s="27" t="s">
        <v>191</v>
      </c>
      <c r="R161" s="18" t="s">
        <v>28</v>
      </c>
      <c r="S161" s="131" t="s">
        <v>34</v>
      </c>
      <c r="T161" s="18" t="s">
        <v>113</v>
      </c>
      <c r="U161" s="15" t="s">
        <v>75</v>
      </c>
      <c r="V161" s="15" t="s">
        <v>90</v>
      </c>
      <c r="W161" s="134" t="s">
        <v>34</v>
      </c>
      <c r="X161" s="18" t="s">
        <v>183</v>
      </c>
      <c r="Y161" s="56" t="s">
        <v>184</v>
      </c>
      <c r="Z161" s="56" t="s">
        <v>530</v>
      </c>
      <c r="AA161" s="6"/>
    </row>
    <row r="162" spans="1:27" s="10" customFormat="1" ht="15.9" customHeight="1" x14ac:dyDescent="0.25">
      <c r="A162" s="45" t="s">
        <v>116</v>
      </c>
      <c r="B162" s="10" t="s">
        <v>129</v>
      </c>
      <c r="C162" s="15" t="s">
        <v>217</v>
      </c>
      <c r="D162" s="15" t="s">
        <v>218</v>
      </c>
      <c r="E162" s="15" t="s">
        <v>531</v>
      </c>
      <c r="F162" s="132" t="s">
        <v>34</v>
      </c>
      <c r="G162" s="132" t="s">
        <v>34</v>
      </c>
      <c r="H162" s="15">
        <v>299.45999999999998</v>
      </c>
      <c r="I162" s="15" t="s">
        <v>86</v>
      </c>
      <c r="J162" s="131" t="s">
        <v>34</v>
      </c>
      <c r="K162" s="15" t="s">
        <v>532</v>
      </c>
      <c r="L162" s="15" t="s">
        <v>121</v>
      </c>
      <c r="M162" s="15" t="s">
        <v>122</v>
      </c>
      <c r="N162" s="27" t="s">
        <v>72</v>
      </c>
      <c r="O162" s="27">
        <v>25</v>
      </c>
      <c r="P162" s="71" t="s">
        <v>123</v>
      </c>
      <c r="Q162" s="27" t="s">
        <v>221</v>
      </c>
      <c r="R162" s="18" t="s">
        <v>28</v>
      </c>
      <c r="S162" s="131" t="s">
        <v>34</v>
      </c>
      <c r="T162" s="15" t="s">
        <v>74</v>
      </c>
      <c r="U162" s="15" t="s">
        <v>75</v>
      </c>
      <c r="V162" s="15" t="s">
        <v>90</v>
      </c>
      <c r="W162" s="134" t="s">
        <v>34</v>
      </c>
      <c r="X162" s="18" t="s">
        <v>183</v>
      </c>
      <c r="Y162" s="56" t="s">
        <v>184</v>
      </c>
      <c r="Z162" s="12" t="s">
        <v>222</v>
      </c>
      <c r="AA162" s="6"/>
    </row>
    <row r="163" spans="1:27" s="10" customFormat="1" ht="15.9" customHeight="1" x14ac:dyDescent="0.25">
      <c r="A163" s="45" t="s">
        <v>116</v>
      </c>
      <c r="B163" s="10" t="s">
        <v>129</v>
      </c>
      <c r="C163" s="15" t="s">
        <v>217</v>
      </c>
      <c r="D163" s="15" t="s">
        <v>218</v>
      </c>
      <c r="E163" s="15" t="s">
        <v>533</v>
      </c>
      <c r="F163" s="132" t="s">
        <v>34</v>
      </c>
      <c r="G163" s="132" t="s">
        <v>34</v>
      </c>
      <c r="H163" s="15">
        <v>309.31</v>
      </c>
      <c r="I163" s="15" t="s">
        <v>86</v>
      </c>
      <c r="J163" s="131" t="s">
        <v>34</v>
      </c>
      <c r="K163" s="15" t="s">
        <v>534</v>
      </c>
      <c r="L163" s="15" t="s">
        <v>121</v>
      </c>
      <c r="M163" s="15" t="s">
        <v>122</v>
      </c>
      <c r="N163" s="27" t="s">
        <v>72</v>
      </c>
      <c r="O163" s="27">
        <v>25</v>
      </c>
      <c r="P163" s="71" t="s">
        <v>123</v>
      </c>
      <c r="Q163" s="27" t="s">
        <v>221</v>
      </c>
      <c r="R163" s="18" t="s">
        <v>28</v>
      </c>
      <c r="S163" s="131" t="s">
        <v>34</v>
      </c>
      <c r="T163" s="15" t="s">
        <v>74</v>
      </c>
      <c r="U163" s="15" t="s">
        <v>75</v>
      </c>
      <c r="V163" s="15" t="s">
        <v>90</v>
      </c>
      <c r="W163" s="134" t="s">
        <v>34</v>
      </c>
      <c r="X163" s="18" t="s">
        <v>183</v>
      </c>
      <c r="Y163" s="56" t="s">
        <v>184</v>
      </c>
      <c r="Z163" s="12" t="s">
        <v>222</v>
      </c>
      <c r="AA163" s="6"/>
    </row>
    <row r="164" spans="1:27" s="10" customFormat="1" ht="15.9" customHeight="1" x14ac:dyDescent="0.25">
      <c r="A164" s="42" t="s">
        <v>116</v>
      </c>
      <c r="B164" s="18" t="s">
        <v>63</v>
      </c>
      <c r="C164" s="18" t="s">
        <v>186</v>
      </c>
      <c r="D164" s="18" t="s">
        <v>187</v>
      </c>
      <c r="E164" s="18" t="s">
        <v>535</v>
      </c>
      <c r="F164" s="132" t="s">
        <v>34</v>
      </c>
      <c r="G164" s="132" t="s">
        <v>34</v>
      </c>
      <c r="H164" s="18">
        <v>43.01</v>
      </c>
      <c r="I164" s="18" t="s">
        <v>112</v>
      </c>
      <c r="J164" s="131" t="s">
        <v>34</v>
      </c>
      <c r="K164" s="18" t="s">
        <v>536</v>
      </c>
      <c r="L164" s="15" t="s">
        <v>121</v>
      </c>
      <c r="M164" s="15" t="s">
        <v>122</v>
      </c>
      <c r="N164" s="18" t="s">
        <v>72</v>
      </c>
      <c r="O164" s="27">
        <v>12</v>
      </c>
      <c r="P164" s="71" t="s">
        <v>190</v>
      </c>
      <c r="Q164" s="27" t="s">
        <v>191</v>
      </c>
      <c r="R164" s="18" t="s">
        <v>28</v>
      </c>
      <c r="S164" s="131" t="s">
        <v>34</v>
      </c>
      <c r="T164" s="18" t="s">
        <v>113</v>
      </c>
      <c r="U164" s="15" t="s">
        <v>75</v>
      </c>
      <c r="V164" s="15" t="s">
        <v>90</v>
      </c>
      <c r="W164" s="134" t="s">
        <v>34</v>
      </c>
      <c r="X164" s="18" t="s">
        <v>183</v>
      </c>
      <c r="Y164" s="56" t="s">
        <v>184</v>
      </c>
      <c r="Z164" s="62" t="s">
        <v>1941</v>
      </c>
      <c r="AA164" s="6"/>
    </row>
    <row r="165" spans="1:27" s="10" customFormat="1" ht="15.9" customHeight="1" x14ac:dyDescent="0.25">
      <c r="A165" s="45" t="s">
        <v>116</v>
      </c>
      <c r="B165" s="10" t="s">
        <v>129</v>
      </c>
      <c r="C165" s="15" t="s">
        <v>205</v>
      </c>
      <c r="D165" s="10" t="s">
        <v>180</v>
      </c>
      <c r="E165" s="15" t="s">
        <v>537</v>
      </c>
      <c r="F165" s="132" t="s">
        <v>34</v>
      </c>
      <c r="G165" s="132" t="s">
        <v>34</v>
      </c>
      <c r="H165" s="15">
        <v>4.5797999999999996</v>
      </c>
      <c r="I165" s="15" t="s">
        <v>112</v>
      </c>
      <c r="J165" s="131" t="s">
        <v>34</v>
      </c>
      <c r="K165" s="15" t="s">
        <v>538</v>
      </c>
      <c r="L165" s="15" t="s">
        <v>121</v>
      </c>
      <c r="M165" s="15" t="s">
        <v>87</v>
      </c>
      <c r="N165" s="27" t="s">
        <v>72</v>
      </c>
      <c r="O165" s="27">
        <v>25</v>
      </c>
      <c r="P165" s="71" t="s">
        <v>123</v>
      </c>
      <c r="Q165" s="27">
        <v>6.5</v>
      </c>
      <c r="R165" s="18" t="s">
        <v>28</v>
      </c>
      <c r="S165" s="131" t="s">
        <v>34</v>
      </c>
      <c r="T165" s="15" t="s">
        <v>113</v>
      </c>
      <c r="U165" s="15" t="s">
        <v>75</v>
      </c>
      <c r="V165" s="15" t="s">
        <v>90</v>
      </c>
      <c r="W165" s="134" t="s">
        <v>34</v>
      </c>
      <c r="X165" s="18" t="s">
        <v>183</v>
      </c>
      <c r="Y165" s="56" t="s">
        <v>184</v>
      </c>
      <c r="Z165" s="17" t="s">
        <v>539</v>
      </c>
      <c r="AA165" s="6"/>
    </row>
    <row r="166" spans="1:27" s="10" customFormat="1" ht="15.9" customHeight="1" x14ac:dyDescent="0.25">
      <c r="A166" s="45" t="s">
        <v>116</v>
      </c>
      <c r="B166" s="10" t="s">
        <v>129</v>
      </c>
      <c r="C166" s="15" t="s">
        <v>179</v>
      </c>
      <c r="D166" s="10" t="s">
        <v>180</v>
      </c>
      <c r="E166" s="15" t="s">
        <v>537</v>
      </c>
      <c r="F166" s="132" t="s">
        <v>34</v>
      </c>
      <c r="G166" s="132" t="s">
        <v>34</v>
      </c>
      <c r="H166" s="15">
        <v>7.5279999999999996</v>
      </c>
      <c r="I166" s="15" t="s">
        <v>112</v>
      </c>
      <c r="J166" s="131" t="s">
        <v>34</v>
      </c>
      <c r="K166" s="15" t="s">
        <v>540</v>
      </c>
      <c r="L166" s="15" t="s">
        <v>121</v>
      </c>
      <c r="M166" s="15" t="s">
        <v>87</v>
      </c>
      <c r="N166" s="27" t="s">
        <v>72</v>
      </c>
      <c r="O166" s="27">
        <v>25</v>
      </c>
      <c r="P166" s="71" t="s">
        <v>123</v>
      </c>
      <c r="Q166" s="27">
        <v>6.5</v>
      </c>
      <c r="R166" s="18" t="s">
        <v>28</v>
      </c>
      <c r="S166" s="131" t="s">
        <v>34</v>
      </c>
      <c r="T166" s="15" t="s">
        <v>113</v>
      </c>
      <c r="U166" s="15" t="s">
        <v>75</v>
      </c>
      <c r="V166" s="15" t="s">
        <v>90</v>
      </c>
      <c r="W166" s="134" t="s">
        <v>34</v>
      </c>
      <c r="X166" s="18" t="s">
        <v>183</v>
      </c>
      <c r="Y166" s="56" t="s">
        <v>184</v>
      </c>
      <c r="Z166" s="17" t="s">
        <v>185</v>
      </c>
      <c r="AA166" s="6"/>
    </row>
    <row r="167" spans="1:27" s="10" customFormat="1" ht="15.9" customHeight="1" x14ac:dyDescent="0.25">
      <c r="A167" s="45" t="s">
        <v>116</v>
      </c>
      <c r="B167" s="10" t="s">
        <v>129</v>
      </c>
      <c r="C167" s="15" t="s">
        <v>217</v>
      </c>
      <c r="D167" s="15" t="s">
        <v>218</v>
      </c>
      <c r="E167" s="15" t="s">
        <v>541</v>
      </c>
      <c r="F167" s="132" t="s">
        <v>34</v>
      </c>
      <c r="G167" s="132" t="s">
        <v>34</v>
      </c>
      <c r="H167" s="15">
        <v>567.63</v>
      </c>
      <c r="I167" s="15" t="s">
        <v>86</v>
      </c>
      <c r="J167" s="131" t="s">
        <v>34</v>
      </c>
      <c r="K167" s="15" t="s">
        <v>542</v>
      </c>
      <c r="L167" s="15" t="s">
        <v>121</v>
      </c>
      <c r="M167" s="15" t="s">
        <v>122</v>
      </c>
      <c r="N167" s="27" t="s">
        <v>72</v>
      </c>
      <c r="O167" s="27">
        <v>25</v>
      </c>
      <c r="P167" s="71" t="s">
        <v>123</v>
      </c>
      <c r="Q167" s="27" t="s">
        <v>221</v>
      </c>
      <c r="R167" s="18" t="s">
        <v>28</v>
      </c>
      <c r="S167" s="131" t="s">
        <v>34</v>
      </c>
      <c r="T167" s="15" t="s">
        <v>74</v>
      </c>
      <c r="U167" s="15" t="s">
        <v>75</v>
      </c>
      <c r="V167" s="15" t="s">
        <v>90</v>
      </c>
      <c r="W167" s="134" t="s">
        <v>34</v>
      </c>
      <c r="X167" s="18" t="s">
        <v>183</v>
      </c>
      <c r="Y167" s="56" t="s">
        <v>184</v>
      </c>
      <c r="Z167" s="12" t="s">
        <v>222</v>
      </c>
      <c r="AA167" s="6"/>
    </row>
    <row r="168" spans="1:27" s="10" customFormat="1" ht="15.9" customHeight="1" x14ac:dyDescent="0.25">
      <c r="A168" s="45" t="s">
        <v>116</v>
      </c>
      <c r="B168" s="15" t="s">
        <v>63</v>
      </c>
      <c r="C168" s="15" t="s">
        <v>186</v>
      </c>
      <c r="D168" s="18" t="s">
        <v>187</v>
      </c>
      <c r="E168" s="15" t="s">
        <v>543</v>
      </c>
      <c r="F168" s="132" t="s">
        <v>34</v>
      </c>
      <c r="G168" s="132" t="s">
        <v>34</v>
      </c>
      <c r="H168" s="15">
        <v>19.43</v>
      </c>
      <c r="I168" s="15" t="s">
        <v>112</v>
      </c>
      <c r="J168" s="131" t="s">
        <v>34</v>
      </c>
      <c r="K168" s="15" t="s">
        <v>544</v>
      </c>
      <c r="L168" s="15" t="s">
        <v>121</v>
      </c>
      <c r="M168" s="15" t="s">
        <v>122</v>
      </c>
      <c r="N168" s="27" t="s">
        <v>72</v>
      </c>
      <c r="O168" s="27">
        <v>12</v>
      </c>
      <c r="P168" s="71" t="s">
        <v>190</v>
      </c>
      <c r="Q168" s="27" t="s">
        <v>191</v>
      </c>
      <c r="R168" s="18" t="s">
        <v>28</v>
      </c>
      <c r="S168" s="131" t="s">
        <v>34</v>
      </c>
      <c r="T168" s="15" t="s">
        <v>113</v>
      </c>
      <c r="U168" s="15" t="s">
        <v>75</v>
      </c>
      <c r="V168" s="15" t="s">
        <v>90</v>
      </c>
      <c r="W168" s="134" t="s">
        <v>34</v>
      </c>
      <c r="X168" s="18" t="s">
        <v>183</v>
      </c>
      <c r="Y168" s="56" t="s">
        <v>184</v>
      </c>
      <c r="Z168" s="12" t="s">
        <v>192</v>
      </c>
      <c r="AA168" s="6"/>
    </row>
    <row r="169" spans="1:27" s="10" customFormat="1" ht="15.9" customHeight="1" x14ac:dyDescent="0.25">
      <c r="A169" s="45" t="s">
        <v>116</v>
      </c>
      <c r="B169" s="18" t="s">
        <v>63</v>
      </c>
      <c r="C169" s="18" t="s">
        <v>186</v>
      </c>
      <c r="D169" s="18" t="s">
        <v>187</v>
      </c>
      <c r="E169" s="18" t="s">
        <v>545</v>
      </c>
      <c r="F169" s="132" t="s">
        <v>34</v>
      </c>
      <c r="G169" s="132" t="s">
        <v>34</v>
      </c>
      <c r="H169" s="18">
        <v>8.2370000000000001</v>
      </c>
      <c r="I169" s="15" t="s">
        <v>112</v>
      </c>
      <c r="J169" s="131" t="s">
        <v>34</v>
      </c>
      <c r="K169" s="18" t="s">
        <v>546</v>
      </c>
      <c r="L169" s="15" t="s">
        <v>121</v>
      </c>
      <c r="M169" s="15" t="s">
        <v>122</v>
      </c>
      <c r="N169" s="18" t="s">
        <v>72</v>
      </c>
      <c r="O169" s="27">
        <v>13</v>
      </c>
      <c r="P169" s="71" t="s">
        <v>547</v>
      </c>
      <c r="Q169" s="27" t="s">
        <v>548</v>
      </c>
      <c r="R169" s="18" t="s">
        <v>28</v>
      </c>
      <c r="S169" s="131" t="s">
        <v>34</v>
      </c>
      <c r="T169" s="18" t="s">
        <v>113</v>
      </c>
      <c r="U169" s="15" t="s">
        <v>75</v>
      </c>
      <c r="V169" s="15" t="s">
        <v>90</v>
      </c>
      <c r="W169" s="134" t="s">
        <v>34</v>
      </c>
      <c r="X169" s="18" t="s">
        <v>183</v>
      </c>
      <c r="Y169" s="56" t="s">
        <v>184</v>
      </c>
      <c r="Z169" s="56" t="s">
        <v>549</v>
      </c>
      <c r="AA169" s="6"/>
    </row>
    <row r="170" spans="1:27" s="10" customFormat="1" ht="15.9" customHeight="1" x14ac:dyDescent="0.25">
      <c r="A170" s="45" t="s">
        <v>116</v>
      </c>
      <c r="B170" s="15" t="s">
        <v>63</v>
      </c>
      <c r="C170" s="15" t="s">
        <v>186</v>
      </c>
      <c r="D170" s="18" t="s">
        <v>187</v>
      </c>
      <c r="E170" s="15" t="s">
        <v>550</v>
      </c>
      <c r="F170" s="132" t="s">
        <v>34</v>
      </c>
      <c r="G170" s="132" t="s">
        <v>34</v>
      </c>
      <c r="H170" s="15">
        <v>11.57</v>
      </c>
      <c r="I170" s="15" t="s">
        <v>112</v>
      </c>
      <c r="J170" s="131" t="s">
        <v>34</v>
      </c>
      <c r="K170" s="15" t="s">
        <v>551</v>
      </c>
      <c r="L170" s="15" t="s">
        <v>121</v>
      </c>
      <c r="M170" s="15" t="s">
        <v>122</v>
      </c>
      <c r="N170" s="27" t="s">
        <v>72</v>
      </c>
      <c r="O170" s="27">
        <v>12</v>
      </c>
      <c r="P170" s="71" t="s">
        <v>190</v>
      </c>
      <c r="Q170" s="27" t="s">
        <v>191</v>
      </c>
      <c r="R170" s="18" t="s">
        <v>28</v>
      </c>
      <c r="S170" s="131" t="s">
        <v>34</v>
      </c>
      <c r="T170" s="15" t="s">
        <v>113</v>
      </c>
      <c r="U170" s="15" t="s">
        <v>75</v>
      </c>
      <c r="V170" s="15" t="s">
        <v>90</v>
      </c>
      <c r="W170" s="134" t="s">
        <v>34</v>
      </c>
      <c r="X170" s="18" t="s">
        <v>183</v>
      </c>
      <c r="Y170" s="56" t="s">
        <v>184</v>
      </c>
      <c r="Z170" s="12" t="s">
        <v>1942</v>
      </c>
      <c r="AA170" s="6"/>
    </row>
    <row r="171" spans="1:27" s="10" customFormat="1" ht="15.9" customHeight="1" x14ac:dyDescent="0.25">
      <c r="A171" s="45" t="s">
        <v>116</v>
      </c>
      <c r="B171" s="15" t="s">
        <v>63</v>
      </c>
      <c r="C171" s="15" t="s">
        <v>186</v>
      </c>
      <c r="D171" s="18" t="s">
        <v>187</v>
      </c>
      <c r="E171" s="15" t="s">
        <v>455</v>
      </c>
      <c r="F171" s="132" t="s">
        <v>34</v>
      </c>
      <c r="G171" s="132" t="s">
        <v>34</v>
      </c>
      <c r="H171" s="15">
        <v>12.61</v>
      </c>
      <c r="I171" s="15" t="s">
        <v>112</v>
      </c>
      <c r="J171" s="131" t="s">
        <v>34</v>
      </c>
      <c r="K171" s="15" t="s">
        <v>552</v>
      </c>
      <c r="L171" s="15" t="s">
        <v>121</v>
      </c>
      <c r="M171" s="15" t="s">
        <v>122</v>
      </c>
      <c r="N171" s="27" t="s">
        <v>72</v>
      </c>
      <c r="O171" s="27">
        <v>12</v>
      </c>
      <c r="P171" s="71" t="s">
        <v>190</v>
      </c>
      <c r="Q171" s="27" t="s">
        <v>191</v>
      </c>
      <c r="R171" s="18" t="s">
        <v>28</v>
      </c>
      <c r="S171" s="131" t="s">
        <v>34</v>
      </c>
      <c r="T171" s="15" t="s">
        <v>113</v>
      </c>
      <c r="U171" s="15" t="s">
        <v>75</v>
      </c>
      <c r="V171" s="15" t="s">
        <v>90</v>
      </c>
      <c r="W171" s="134" t="s">
        <v>34</v>
      </c>
      <c r="X171" s="18" t="s">
        <v>183</v>
      </c>
      <c r="Y171" s="56" t="s">
        <v>184</v>
      </c>
      <c r="Z171" s="12" t="s">
        <v>530</v>
      </c>
      <c r="AA171" s="6"/>
    </row>
    <row r="172" spans="1:27" s="10" customFormat="1" ht="15.9" customHeight="1" x14ac:dyDescent="0.25">
      <c r="A172" s="31" t="s">
        <v>259</v>
      </c>
      <c r="B172" s="10" t="s">
        <v>81</v>
      </c>
      <c r="C172" s="10" t="s">
        <v>553</v>
      </c>
      <c r="D172" s="10" t="s">
        <v>371</v>
      </c>
      <c r="E172" s="10" t="s">
        <v>554</v>
      </c>
      <c r="F172" s="18">
        <f>3*10^-6</f>
        <v>3.0000000000000001E-6</v>
      </c>
      <c r="G172" s="18" t="s">
        <v>373</v>
      </c>
      <c r="H172" s="54">
        <f>Table1[[#This Row],[Concentration effective (avant conversion)]]*140.116*1000000</f>
        <v>420.34800000000007</v>
      </c>
      <c r="I172" s="18" t="s">
        <v>86</v>
      </c>
      <c r="J172" s="131" t="s">
        <v>34</v>
      </c>
      <c r="K172" s="15" t="s">
        <v>163</v>
      </c>
      <c r="L172" s="18" t="s">
        <v>375</v>
      </c>
      <c r="M172" s="18" t="s">
        <v>87</v>
      </c>
      <c r="N172" s="18" t="s">
        <v>376</v>
      </c>
      <c r="O172" s="15" t="s">
        <v>555</v>
      </c>
      <c r="P172" s="15" t="s">
        <v>28</v>
      </c>
      <c r="Q172" s="15" t="s">
        <v>28</v>
      </c>
      <c r="R172" s="15" t="s">
        <v>28</v>
      </c>
      <c r="S172" s="131" t="s">
        <v>34</v>
      </c>
      <c r="T172" s="10" t="s">
        <v>263</v>
      </c>
      <c r="U172" s="18" t="s">
        <v>75</v>
      </c>
      <c r="V172" s="15" t="s">
        <v>90</v>
      </c>
      <c r="W172" s="134" t="s">
        <v>34</v>
      </c>
      <c r="X172" s="10" t="s">
        <v>556</v>
      </c>
      <c r="Y172" s="25" t="s">
        <v>557</v>
      </c>
      <c r="Z172" s="25" t="s">
        <v>558</v>
      </c>
      <c r="AA172" s="6"/>
    </row>
    <row r="173" spans="1:27" s="10" customFormat="1" ht="15.9" customHeight="1" x14ac:dyDescent="0.25">
      <c r="A173" s="31" t="s">
        <v>259</v>
      </c>
      <c r="B173" s="10" t="s">
        <v>81</v>
      </c>
      <c r="C173" s="10" t="s">
        <v>553</v>
      </c>
      <c r="D173" s="10" t="s">
        <v>371</v>
      </c>
      <c r="E173" s="10" t="s">
        <v>559</v>
      </c>
      <c r="F173" s="18">
        <f>5.48*10^-6</f>
        <v>5.48E-6</v>
      </c>
      <c r="G173" s="18" t="s">
        <v>373</v>
      </c>
      <c r="H173" s="54">
        <f>Table1[[#This Row],[Concentration effective (avant conversion)]]*140.116*1000000</f>
        <v>767.83568000000014</v>
      </c>
      <c r="I173" s="18" t="s">
        <v>86</v>
      </c>
      <c r="J173" s="131" t="s">
        <v>34</v>
      </c>
      <c r="K173" s="15" t="s">
        <v>69</v>
      </c>
      <c r="L173" s="18" t="s">
        <v>375</v>
      </c>
      <c r="M173" s="18" t="s">
        <v>87</v>
      </c>
      <c r="N173" s="18" t="s">
        <v>376</v>
      </c>
      <c r="O173" s="15" t="s">
        <v>555</v>
      </c>
      <c r="P173" s="15" t="s">
        <v>28</v>
      </c>
      <c r="Q173" s="15" t="s">
        <v>28</v>
      </c>
      <c r="R173" s="15" t="s">
        <v>28</v>
      </c>
      <c r="S173" s="131" t="s">
        <v>34</v>
      </c>
      <c r="T173" s="10" t="s">
        <v>263</v>
      </c>
      <c r="U173" s="18" t="s">
        <v>75</v>
      </c>
      <c r="V173" s="15" t="s">
        <v>90</v>
      </c>
      <c r="W173" s="134" t="s">
        <v>34</v>
      </c>
      <c r="X173" s="10" t="s">
        <v>556</v>
      </c>
      <c r="Y173" s="25" t="s">
        <v>557</v>
      </c>
      <c r="Z173" s="25" t="s">
        <v>560</v>
      </c>
      <c r="AA173" s="6"/>
    </row>
    <row r="174" spans="1:27" s="10" customFormat="1" ht="15.9" customHeight="1" x14ac:dyDescent="0.25">
      <c r="A174" s="31" t="s">
        <v>259</v>
      </c>
      <c r="B174" s="10" t="s">
        <v>81</v>
      </c>
      <c r="C174" s="10" t="s">
        <v>553</v>
      </c>
      <c r="D174" s="10" t="s">
        <v>371</v>
      </c>
      <c r="E174" s="10" t="s">
        <v>322</v>
      </c>
      <c r="F174" s="18">
        <f>1.9*10^-6</f>
        <v>1.8999999999999998E-6</v>
      </c>
      <c r="G174" s="18" t="s">
        <v>373</v>
      </c>
      <c r="H174" s="54">
        <f>Table1[[#This Row],[Concentration effective (avant conversion)]]*140.116*1000000</f>
        <v>266.22039999999998</v>
      </c>
      <c r="I174" s="18" t="s">
        <v>86</v>
      </c>
      <c r="J174" s="131" t="s">
        <v>34</v>
      </c>
      <c r="K174" s="15" t="s">
        <v>69</v>
      </c>
      <c r="L174" s="18" t="s">
        <v>375</v>
      </c>
      <c r="M174" s="18" t="s">
        <v>87</v>
      </c>
      <c r="N174" s="18" t="s">
        <v>376</v>
      </c>
      <c r="O174" s="15" t="s">
        <v>555</v>
      </c>
      <c r="P174" s="15" t="s">
        <v>28</v>
      </c>
      <c r="Q174" s="15" t="s">
        <v>28</v>
      </c>
      <c r="R174" s="15" t="s">
        <v>28</v>
      </c>
      <c r="S174" s="131" t="s">
        <v>34</v>
      </c>
      <c r="T174" s="10" t="s">
        <v>263</v>
      </c>
      <c r="U174" s="18" t="s">
        <v>75</v>
      </c>
      <c r="V174" s="15" t="s">
        <v>90</v>
      </c>
      <c r="W174" s="133" t="s">
        <v>34</v>
      </c>
      <c r="X174" s="10" t="s">
        <v>556</v>
      </c>
      <c r="Y174" s="25" t="s">
        <v>557</v>
      </c>
      <c r="Z174" s="25" t="s">
        <v>561</v>
      </c>
      <c r="AA174" s="6"/>
    </row>
    <row r="175" spans="1:27" s="10" customFormat="1" ht="15.9" customHeight="1" x14ac:dyDescent="0.25">
      <c r="A175" s="45" t="s">
        <v>116</v>
      </c>
      <c r="B175" s="10" t="s">
        <v>81</v>
      </c>
      <c r="C175" s="10" t="s">
        <v>553</v>
      </c>
      <c r="D175" s="10" t="s">
        <v>371</v>
      </c>
      <c r="E175" s="10" t="s">
        <v>562</v>
      </c>
      <c r="F175" s="18">
        <f>1*10^-5</f>
        <v>1.0000000000000001E-5</v>
      </c>
      <c r="G175" s="18" t="s">
        <v>373</v>
      </c>
      <c r="H175" s="54">
        <f>Table1[[#This Row],[Concentration effective (avant conversion)]]*140.116*1000000</f>
        <v>1401.1600000000003</v>
      </c>
      <c r="I175" s="18" t="s">
        <v>86</v>
      </c>
      <c r="J175" s="131" t="s">
        <v>34</v>
      </c>
      <c r="K175" s="10" t="s">
        <v>163</v>
      </c>
      <c r="L175" s="18" t="s">
        <v>375</v>
      </c>
      <c r="M175" s="18" t="s">
        <v>87</v>
      </c>
      <c r="N175" s="18" t="s">
        <v>376</v>
      </c>
      <c r="O175" s="15" t="s">
        <v>555</v>
      </c>
      <c r="P175" s="15" t="s">
        <v>28</v>
      </c>
      <c r="Q175" s="15" t="s">
        <v>28</v>
      </c>
      <c r="R175" s="15" t="s">
        <v>28</v>
      </c>
      <c r="S175" s="131" t="s">
        <v>34</v>
      </c>
      <c r="T175" s="10" t="s">
        <v>263</v>
      </c>
      <c r="U175" s="18" t="s">
        <v>75</v>
      </c>
      <c r="V175" s="15" t="s">
        <v>90</v>
      </c>
      <c r="W175" s="134" t="s">
        <v>34</v>
      </c>
      <c r="X175" s="10" t="s">
        <v>563</v>
      </c>
      <c r="Y175" s="25" t="s">
        <v>564</v>
      </c>
      <c r="Z175" s="25" t="s">
        <v>565</v>
      </c>
      <c r="AA175" s="6"/>
    </row>
    <row r="176" spans="1:27" s="10" customFormat="1" ht="15.9" customHeight="1" x14ac:dyDescent="0.25">
      <c r="A176" s="45" t="s">
        <v>116</v>
      </c>
      <c r="B176" s="10" t="s">
        <v>81</v>
      </c>
      <c r="C176" s="10" t="s">
        <v>553</v>
      </c>
      <c r="D176" s="10" t="s">
        <v>371</v>
      </c>
      <c r="E176" s="10" t="s">
        <v>566</v>
      </c>
      <c r="F176" s="18">
        <f>1*10^-6</f>
        <v>9.9999999999999995E-7</v>
      </c>
      <c r="G176" s="18" t="s">
        <v>373</v>
      </c>
      <c r="H176" s="54">
        <f>Table1[[#This Row],[Concentration effective (avant conversion)]]*140.116*1000000</f>
        <v>140.11599999999999</v>
      </c>
      <c r="I176" s="18" t="s">
        <v>86</v>
      </c>
      <c r="J176" s="131" t="s">
        <v>34</v>
      </c>
      <c r="K176" s="15" t="s">
        <v>163</v>
      </c>
      <c r="L176" s="18" t="s">
        <v>375</v>
      </c>
      <c r="M176" s="18" t="s">
        <v>87</v>
      </c>
      <c r="N176" s="18" t="s">
        <v>376</v>
      </c>
      <c r="O176" s="15" t="s">
        <v>555</v>
      </c>
      <c r="P176" s="15" t="s">
        <v>28</v>
      </c>
      <c r="Q176" s="15" t="s">
        <v>28</v>
      </c>
      <c r="R176" s="15" t="s">
        <v>28</v>
      </c>
      <c r="S176" s="131" t="s">
        <v>34</v>
      </c>
      <c r="T176" s="10" t="s">
        <v>263</v>
      </c>
      <c r="U176" s="18" t="s">
        <v>75</v>
      </c>
      <c r="V176" s="15" t="s">
        <v>90</v>
      </c>
      <c r="W176" s="134" t="s">
        <v>34</v>
      </c>
      <c r="X176" s="10" t="s">
        <v>563</v>
      </c>
      <c r="Y176" s="25" t="s">
        <v>564</v>
      </c>
      <c r="Z176" s="25" t="s">
        <v>565</v>
      </c>
      <c r="AA176" s="6"/>
    </row>
    <row r="177" spans="1:27" s="10" customFormat="1" ht="15.9" customHeight="1" x14ac:dyDescent="0.25">
      <c r="A177" s="6" t="s">
        <v>62</v>
      </c>
      <c r="B177" s="10" t="s">
        <v>129</v>
      </c>
      <c r="C177" s="10" t="s">
        <v>567</v>
      </c>
      <c r="D177" s="10" t="s">
        <v>180</v>
      </c>
      <c r="E177" s="10" t="s">
        <v>568</v>
      </c>
      <c r="F177" s="15">
        <v>7.5</v>
      </c>
      <c r="G177" s="15" t="s">
        <v>225</v>
      </c>
      <c r="H177" s="10">
        <f>Table1[[#This Row],[Concentration effective (avant conversion)]]*140.116</f>
        <v>1050.8700000000001</v>
      </c>
      <c r="I177" s="15" t="s">
        <v>112</v>
      </c>
      <c r="J177" s="131" t="s">
        <v>34</v>
      </c>
      <c r="K177" s="10" t="s">
        <v>569</v>
      </c>
      <c r="L177" s="15" t="s">
        <v>70</v>
      </c>
      <c r="M177" s="15" t="s">
        <v>87</v>
      </c>
      <c r="N177" s="15" t="s">
        <v>72</v>
      </c>
      <c r="O177" s="27" t="s">
        <v>28</v>
      </c>
      <c r="P177" s="15" t="s">
        <v>28</v>
      </c>
      <c r="Q177" s="27" t="s">
        <v>28</v>
      </c>
      <c r="R177" s="27" t="s">
        <v>28</v>
      </c>
      <c r="S177" s="131" t="s">
        <v>34</v>
      </c>
      <c r="T177" s="10" t="s">
        <v>263</v>
      </c>
      <c r="U177" s="15" t="s">
        <v>75</v>
      </c>
      <c r="V177" s="15" t="s">
        <v>90</v>
      </c>
      <c r="W177" s="134" t="s">
        <v>34</v>
      </c>
      <c r="X177" s="10" t="s">
        <v>570</v>
      </c>
      <c r="Y177" s="25"/>
      <c r="Z177" s="25" t="s">
        <v>1954</v>
      </c>
      <c r="AA177" s="6"/>
    </row>
    <row r="178" spans="1:27" s="10" customFormat="1" ht="15.9" customHeight="1" x14ac:dyDescent="0.25">
      <c r="A178" s="6" t="s">
        <v>116</v>
      </c>
      <c r="B178" s="10" t="s">
        <v>129</v>
      </c>
      <c r="C178" s="10" t="s">
        <v>311</v>
      </c>
      <c r="D178" s="10" t="s">
        <v>180</v>
      </c>
      <c r="E178" s="10" t="s">
        <v>571</v>
      </c>
      <c r="F178" s="10">
        <v>0.79</v>
      </c>
      <c r="G178" s="10" t="s">
        <v>67</v>
      </c>
      <c r="H178" s="10">
        <f>Table1[[#This Row],[Concentration effective (avant conversion)]]*1000</f>
        <v>790</v>
      </c>
      <c r="I178" s="10" t="s">
        <v>112</v>
      </c>
      <c r="J178" s="131" t="s">
        <v>34</v>
      </c>
      <c r="K178" s="10" t="s">
        <v>572</v>
      </c>
      <c r="L178" s="10" t="s">
        <v>121</v>
      </c>
      <c r="M178" s="10" t="s">
        <v>87</v>
      </c>
      <c r="N178" s="10" t="s">
        <v>72</v>
      </c>
      <c r="O178" s="10">
        <v>22</v>
      </c>
      <c r="P178" s="10" t="s">
        <v>28</v>
      </c>
      <c r="Q178" s="10" t="s">
        <v>28</v>
      </c>
      <c r="R178" s="10" t="s">
        <v>28</v>
      </c>
      <c r="S178" s="131" t="s">
        <v>34</v>
      </c>
      <c r="T178" s="10" t="s">
        <v>263</v>
      </c>
      <c r="U178" s="10" t="s">
        <v>75</v>
      </c>
      <c r="V178" s="15" t="s">
        <v>90</v>
      </c>
      <c r="W178" s="134" t="s">
        <v>34</v>
      </c>
      <c r="X178" s="10" t="s">
        <v>573</v>
      </c>
      <c r="Y178" s="25" t="s">
        <v>574</v>
      </c>
      <c r="Z178" s="25" t="s">
        <v>1957</v>
      </c>
      <c r="AA178" s="6"/>
    </row>
    <row r="179" spans="1:27" s="10" customFormat="1" ht="15.9" customHeight="1" x14ac:dyDescent="0.25">
      <c r="A179" s="6" t="s">
        <v>62</v>
      </c>
      <c r="B179" s="10" t="s">
        <v>129</v>
      </c>
      <c r="C179" s="10" t="s">
        <v>311</v>
      </c>
      <c r="D179" s="10" t="s">
        <v>180</v>
      </c>
      <c r="E179" s="10" t="s">
        <v>575</v>
      </c>
      <c r="F179" s="10">
        <v>0.63</v>
      </c>
      <c r="G179" s="10" t="s">
        <v>67</v>
      </c>
      <c r="H179" s="10">
        <f>Table1[[#This Row],[Concentration effective (avant conversion)]]*1000</f>
        <v>630</v>
      </c>
      <c r="I179" s="10" t="s">
        <v>112</v>
      </c>
      <c r="J179" s="131" t="s">
        <v>34</v>
      </c>
      <c r="K179" s="10" t="s">
        <v>576</v>
      </c>
      <c r="L179" s="10" t="s">
        <v>121</v>
      </c>
      <c r="M179" s="10" t="s">
        <v>87</v>
      </c>
      <c r="N179" s="10" t="s">
        <v>72</v>
      </c>
      <c r="O179" s="10">
        <v>24</v>
      </c>
      <c r="P179" s="10">
        <v>15</v>
      </c>
      <c r="Q179" s="10" t="s">
        <v>577</v>
      </c>
      <c r="R179" s="10" t="s">
        <v>28</v>
      </c>
      <c r="S179" s="131" t="s">
        <v>34</v>
      </c>
      <c r="T179" s="10" t="s">
        <v>263</v>
      </c>
      <c r="U179" s="10" t="s">
        <v>75</v>
      </c>
      <c r="V179" s="15" t="s">
        <v>90</v>
      </c>
      <c r="W179" s="134" t="s">
        <v>34</v>
      </c>
      <c r="X179" s="10" t="s">
        <v>578</v>
      </c>
      <c r="Y179" s="25" t="s">
        <v>579</v>
      </c>
      <c r="Z179" s="25" t="s">
        <v>580</v>
      </c>
      <c r="AA179" s="6"/>
    </row>
    <row r="180" spans="1:27" s="10" customFormat="1" ht="15.9" customHeight="1" x14ac:dyDescent="0.25">
      <c r="A180" s="6" t="s">
        <v>160</v>
      </c>
      <c r="B180" s="10" t="s">
        <v>129</v>
      </c>
      <c r="C180" s="10" t="s">
        <v>179</v>
      </c>
      <c r="D180" s="10" t="s">
        <v>180</v>
      </c>
      <c r="E180" s="10" t="s">
        <v>581</v>
      </c>
      <c r="F180" s="15">
        <v>0.5</v>
      </c>
      <c r="G180" s="15" t="s">
        <v>67</v>
      </c>
      <c r="H180" s="10">
        <f>Table1[[#This Row],[Concentration effective (avant conversion)]]*1000</f>
        <v>500</v>
      </c>
      <c r="I180" s="15" t="s">
        <v>68</v>
      </c>
      <c r="J180" s="131" t="s">
        <v>34</v>
      </c>
      <c r="K180" s="10" t="s">
        <v>582</v>
      </c>
      <c r="L180" s="18" t="s">
        <v>121</v>
      </c>
      <c r="M180" s="18" t="s">
        <v>87</v>
      </c>
      <c r="N180" s="18" t="s">
        <v>72</v>
      </c>
      <c r="O180" s="15" t="s">
        <v>583</v>
      </c>
      <c r="P180" s="15" t="s">
        <v>28</v>
      </c>
      <c r="Q180" s="15" t="s">
        <v>584</v>
      </c>
      <c r="R180" s="15" t="s">
        <v>28</v>
      </c>
      <c r="S180" s="131" t="s">
        <v>34</v>
      </c>
      <c r="T180" s="10" t="s">
        <v>263</v>
      </c>
      <c r="U180" s="15" t="s">
        <v>75</v>
      </c>
      <c r="V180" s="15" t="s">
        <v>90</v>
      </c>
      <c r="W180" s="134" t="s">
        <v>34</v>
      </c>
      <c r="X180" s="10" t="s">
        <v>585</v>
      </c>
      <c r="Y180" s="25" t="s">
        <v>586</v>
      </c>
      <c r="Z180" s="25" t="s">
        <v>587</v>
      </c>
      <c r="AA180" s="6"/>
    </row>
    <row r="181" spans="1:27" s="10" customFormat="1" ht="15.9" customHeight="1" x14ac:dyDescent="0.25">
      <c r="A181" s="6" t="s">
        <v>160</v>
      </c>
      <c r="B181" s="10" t="s">
        <v>129</v>
      </c>
      <c r="C181" s="10" t="s">
        <v>179</v>
      </c>
      <c r="D181" s="10" t="s">
        <v>180</v>
      </c>
      <c r="E181" s="10" t="s">
        <v>571</v>
      </c>
      <c r="F181" s="15">
        <v>1.6</v>
      </c>
      <c r="G181" s="15" t="s">
        <v>67</v>
      </c>
      <c r="H181" s="10">
        <f>Table1[[#This Row],[Concentration effective (avant conversion)]]*1000</f>
        <v>1600</v>
      </c>
      <c r="I181" s="15" t="s">
        <v>68</v>
      </c>
      <c r="J181" s="131" t="s">
        <v>34</v>
      </c>
      <c r="K181" s="10" t="s">
        <v>588</v>
      </c>
      <c r="L181" s="18" t="s">
        <v>121</v>
      </c>
      <c r="M181" s="18" t="s">
        <v>87</v>
      </c>
      <c r="N181" s="18" t="s">
        <v>72</v>
      </c>
      <c r="O181" s="15" t="s">
        <v>583</v>
      </c>
      <c r="P181" s="15" t="s">
        <v>28</v>
      </c>
      <c r="Q181" s="15" t="s">
        <v>584</v>
      </c>
      <c r="R181" s="15" t="s">
        <v>28</v>
      </c>
      <c r="S181" s="131" t="s">
        <v>34</v>
      </c>
      <c r="T181" s="10" t="s">
        <v>263</v>
      </c>
      <c r="U181" s="15" t="s">
        <v>75</v>
      </c>
      <c r="V181" s="15" t="s">
        <v>90</v>
      </c>
      <c r="W181" s="134" t="s">
        <v>34</v>
      </c>
      <c r="X181" s="10" t="s">
        <v>585</v>
      </c>
      <c r="Y181" s="25" t="s">
        <v>586</v>
      </c>
      <c r="Z181" s="25" t="s">
        <v>587</v>
      </c>
      <c r="AA181" s="6"/>
    </row>
    <row r="182" spans="1:27" s="10" customFormat="1" ht="15.9" customHeight="1" x14ac:dyDescent="0.25">
      <c r="A182" s="6" t="s">
        <v>160</v>
      </c>
      <c r="B182" s="10" t="s">
        <v>129</v>
      </c>
      <c r="C182" s="10" t="s">
        <v>589</v>
      </c>
      <c r="D182" s="10" t="s">
        <v>590</v>
      </c>
      <c r="E182" s="10" t="s">
        <v>591</v>
      </c>
      <c r="F182" s="15">
        <v>0.21</v>
      </c>
      <c r="G182" s="15" t="s">
        <v>67</v>
      </c>
      <c r="H182" s="10">
        <f>Table1[[#This Row],[Concentration effective (avant conversion)]]*1000</f>
        <v>210</v>
      </c>
      <c r="I182" s="15" t="s">
        <v>68</v>
      </c>
      <c r="J182" s="131" t="s">
        <v>34</v>
      </c>
      <c r="K182" s="10" t="s">
        <v>592</v>
      </c>
      <c r="L182" s="18" t="s">
        <v>121</v>
      </c>
      <c r="M182" s="18" t="s">
        <v>87</v>
      </c>
      <c r="N182" s="18" t="s">
        <v>376</v>
      </c>
      <c r="O182" s="15" t="s">
        <v>593</v>
      </c>
      <c r="P182" s="15" t="s">
        <v>28</v>
      </c>
      <c r="Q182" s="15" t="s">
        <v>28</v>
      </c>
      <c r="R182" s="15" t="s">
        <v>28</v>
      </c>
      <c r="S182" s="131" t="s">
        <v>34</v>
      </c>
      <c r="T182" s="10" t="s">
        <v>263</v>
      </c>
      <c r="U182" s="15" t="s">
        <v>75</v>
      </c>
      <c r="V182" s="15" t="s">
        <v>90</v>
      </c>
      <c r="W182" s="134" t="s">
        <v>34</v>
      </c>
      <c r="X182" s="10" t="s">
        <v>594</v>
      </c>
      <c r="Y182" s="25" t="s">
        <v>595</v>
      </c>
      <c r="Z182" s="25" t="s">
        <v>596</v>
      </c>
      <c r="AA182" s="6"/>
    </row>
    <row r="183" spans="1:27" s="10" customFormat="1" ht="15.9" customHeight="1" x14ac:dyDescent="0.25">
      <c r="A183" s="6" t="s">
        <v>160</v>
      </c>
      <c r="B183" s="10" t="s">
        <v>129</v>
      </c>
      <c r="C183" s="10" t="s">
        <v>597</v>
      </c>
      <c r="D183" s="10" t="s">
        <v>180</v>
      </c>
      <c r="E183" s="10" t="s">
        <v>598</v>
      </c>
      <c r="F183" s="15">
        <v>15.6</v>
      </c>
      <c r="G183" s="15" t="s">
        <v>599</v>
      </c>
      <c r="H183" s="10">
        <f>Table1[[#This Row],[Concentration effective (avant conversion)]]*140.116/1000</f>
        <v>2.1858096000000002</v>
      </c>
      <c r="I183" s="15" t="s">
        <v>250</v>
      </c>
      <c r="J183" s="131" t="s">
        <v>34</v>
      </c>
      <c r="K183" s="10" t="s">
        <v>600</v>
      </c>
      <c r="L183" s="15" t="s">
        <v>121</v>
      </c>
      <c r="M183" s="15" t="s">
        <v>87</v>
      </c>
      <c r="N183" s="15" t="s">
        <v>72</v>
      </c>
      <c r="O183" s="27" t="s">
        <v>601</v>
      </c>
      <c r="P183" s="15" t="s">
        <v>28</v>
      </c>
      <c r="Q183" s="27">
        <v>5.5</v>
      </c>
      <c r="R183" s="27" t="s">
        <v>28</v>
      </c>
      <c r="S183" s="12" t="s">
        <v>602</v>
      </c>
      <c r="T183" s="10" t="s">
        <v>113</v>
      </c>
      <c r="U183" s="15" t="s">
        <v>75</v>
      </c>
      <c r="V183" s="15" t="s">
        <v>90</v>
      </c>
      <c r="W183" s="134" t="s">
        <v>34</v>
      </c>
      <c r="X183" s="10" t="s">
        <v>603</v>
      </c>
      <c r="Y183" s="25" t="s">
        <v>604</v>
      </c>
      <c r="Z183" s="25" t="s">
        <v>2015</v>
      </c>
      <c r="AA183" s="6"/>
    </row>
    <row r="184" spans="1:27" s="10" customFormat="1" ht="15.9" customHeight="1" x14ac:dyDescent="0.25">
      <c r="A184" s="6" t="s">
        <v>160</v>
      </c>
      <c r="B184" s="10" t="s">
        <v>129</v>
      </c>
      <c r="C184" s="10" t="s">
        <v>597</v>
      </c>
      <c r="D184" s="10" t="s">
        <v>180</v>
      </c>
      <c r="E184" s="10" t="s">
        <v>605</v>
      </c>
      <c r="F184" s="15">
        <v>74.8</v>
      </c>
      <c r="G184" s="15" t="s">
        <v>599</v>
      </c>
      <c r="H184" s="10">
        <f>Table1[[#This Row],[Concentration effective (avant conversion)]]*140.116/1000</f>
        <v>10.480676800000001</v>
      </c>
      <c r="I184" s="15" t="s">
        <v>250</v>
      </c>
      <c r="J184" s="131" t="s">
        <v>34</v>
      </c>
      <c r="K184" s="10" t="s">
        <v>606</v>
      </c>
      <c r="L184" s="15" t="s">
        <v>121</v>
      </c>
      <c r="M184" s="15" t="s">
        <v>87</v>
      </c>
      <c r="N184" s="15" t="s">
        <v>72</v>
      </c>
      <c r="O184" s="27" t="s">
        <v>601</v>
      </c>
      <c r="P184" s="15" t="s">
        <v>28</v>
      </c>
      <c r="Q184" s="27">
        <v>5.5</v>
      </c>
      <c r="R184" s="27" t="s">
        <v>28</v>
      </c>
      <c r="S184" s="12" t="s">
        <v>607</v>
      </c>
      <c r="T184" s="10" t="s">
        <v>113</v>
      </c>
      <c r="U184" s="15" t="s">
        <v>75</v>
      </c>
      <c r="V184" s="15" t="s">
        <v>90</v>
      </c>
      <c r="W184" s="134" t="s">
        <v>34</v>
      </c>
      <c r="X184" s="10" t="s">
        <v>603</v>
      </c>
      <c r="Y184" s="25" t="s">
        <v>604</v>
      </c>
      <c r="Z184" s="25" t="s">
        <v>2015</v>
      </c>
      <c r="AA184" s="6"/>
    </row>
    <row r="185" spans="1:27" s="10" customFormat="1" ht="15.9" customHeight="1" x14ac:dyDescent="0.25">
      <c r="A185" s="6" t="s">
        <v>160</v>
      </c>
      <c r="B185" s="10" t="s">
        <v>129</v>
      </c>
      <c r="C185" s="10" t="s">
        <v>597</v>
      </c>
      <c r="D185" s="10" t="s">
        <v>180</v>
      </c>
      <c r="E185" s="10" t="s">
        <v>598</v>
      </c>
      <c r="F185" s="15">
        <v>38.799999999999997</v>
      </c>
      <c r="G185" s="15" t="s">
        <v>599</v>
      </c>
      <c r="H185" s="10">
        <f>Table1[[#This Row],[Concentration effective (avant conversion)]]*140.116/1000</f>
        <v>5.4365008000000001</v>
      </c>
      <c r="I185" s="15" t="s">
        <v>250</v>
      </c>
      <c r="J185" s="131" t="s">
        <v>34</v>
      </c>
      <c r="K185" s="10" t="s">
        <v>608</v>
      </c>
      <c r="L185" s="15" t="s">
        <v>121</v>
      </c>
      <c r="M185" s="15" t="s">
        <v>87</v>
      </c>
      <c r="N185" s="15" t="s">
        <v>72</v>
      </c>
      <c r="O185" s="27" t="s">
        <v>601</v>
      </c>
      <c r="P185" s="15" t="s">
        <v>28</v>
      </c>
      <c r="Q185" s="27">
        <v>5.5</v>
      </c>
      <c r="R185" s="27" t="s">
        <v>28</v>
      </c>
      <c r="S185" s="12" t="s">
        <v>607</v>
      </c>
      <c r="T185" s="10" t="s">
        <v>113</v>
      </c>
      <c r="U185" s="15" t="s">
        <v>75</v>
      </c>
      <c r="V185" s="15" t="s">
        <v>90</v>
      </c>
      <c r="W185" s="134" t="s">
        <v>34</v>
      </c>
      <c r="X185" s="10" t="s">
        <v>603</v>
      </c>
      <c r="Y185" s="25" t="s">
        <v>604</v>
      </c>
      <c r="Z185" s="25" t="s">
        <v>2015</v>
      </c>
      <c r="AA185" s="6"/>
    </row>
    <row r="186" spans="1:27" s="10" customFormat="1" ht="15.9" customHeight="1" x14ac:dyDescent="0.25">
      <c r="A186" s="6" t="s">
        <v>160</v>
      </c>
      <c r="B186" s="10" t="s">
        <v>129</v>
      </c>
      <c r="C186" s="10" t="s">
        <v>597</v>
      </c>
      <c r="D186" s="10" t="s">
        <v>180</v>
      </c>
      <c r="E186" s="10" t="s">
        <v>605</v>
      </c>
      <c r="F186" s="15">
        <v>37.700000000000003</v>
      </c>
      <c r="G186" s="15" t="s">
        <v>599</v>
      </c>
      <c r="H186" s="10">
        <f>Table1[[#This Row],[Concentration effective (avant conversion)]]*140.116/1000</f>
        <v>5.2823732000000012</v>
      </c>
      <c r="I186" s="15" t="s">
        <v>250</v>
      </c>
      <c r="J186" s="131" t="s">
        <v>34</v>
      </c>
      <c r="K186" s="10" t="s">
        <v>609</v>
      </c>
      <c r="L186" s="15" t="s">
        <v>121</v>
      </c>
      <c r="M186" s="15" t="s">
        <v>87</v>
      </c>
      <c r="N186" s="15" t="s">
        <v>72</v>
      </c>
      <c r="O186" s="27" t="s">
        <v>601</v>
      </c>
      <c r="P186" s="15" t="s">
        <v>28</v>
      </c>
      <c r="Q186" s="27">
        <v>5.5</v>
      </c>
      <c r="R186" s="27" t="s">
        <v>28</v>
      </c>
      <c r="S186" s="12" t="s">
        <v>602</v>
      </c>
      <c r="T186" s="10" t="s">
        <v>113</v>
      </c>
      <c r="U186" s="15" t="s">
        <v>75</v>
      </c>
      <c r="V186" s="15" t="s">
        <v>90</v>
      </c>
      <c r="W186" s="134" t="s">
        <v>34</v>
      </c>
      <c r="X186" s="10" t="s">
        <v>603</v>
      </c>
      <c r="Y186" s="25" t="s">
        <v>604</v>
      </c>
      <c r="Z186" s="25" t="s">
        <v>2015</v>
      </c>
      <c r="AA186" s="6"/>
    </row>
    <row r="187" spans="1:27" s="10" customFormat="1" ht="15.9" customHeight="1" x14ac:dyDescent="0.25">
      <c r="A187" s="6" t="s">
        <v>116</v>
      </c>
      <c r="B187" s="10" t="s">
        <v>129</v>
      </c>
      <c r="C187" s="10" t="s">
        <v>610</v>
      </c>
      <c r="D187" s="10" t="s">
        <v>590</v>
      </c>
      <c r="E187" s="10" t="s">
        <v>571</v>
      </c>
      <c r="F187" s="15">
        <v>29.68</v>
      </c>
      <c r="G187" s="15" t="s">
        <v>240</v>
      </c>
      <c r="H187" s="10">
        <f>Table1[[#This Row],[Concentration effective (avant conversion)]]*140.116</f>
        <v>4158.6428800000003</v>
      </c>
      <c r="I187" s="15" t="s">
        <v>86</v>
      </c>
      <c r="J187" s="131" t="s">
        <v>34</v>
      </c>
      <c r="K187" s="15" t="s">
        <v>69</v>
      </c>
      <c r="L187" s="15" t="s">
        <v>121</v>
      </c>
      <c r="M187" s="15" t="s">
        <v>87</v>
      </c>
      <c r="N187" s="15" t="s">
        <v>376</v>
      </c>
      <c r="O187" s="27" t="s">
        <v>100</v>
      </c>
      <c r="P187" s="15" t="s">
        <v>28</v>
      </c>
      <c r="Q187" s="27">
        <v>8</v>
      </c>
      <c r="R187" s="27" t="s">
        <v>28</v>
      </c>
      <c r="S187" s="131" t="s">
        <v>34</v>
      </c>
      <c r="T187" s="10" t="s">
        <v>263</v>
      </c>
      <c r="U187" s="15" t="s">
        <v>75</v>
      </c>
      <c r="V187" s="15" t="s">
        <v>90</v>
      </c>
      <c r="W187" s="134" t="s">
        <v>34</v>
      </c>
      <c r="X187" s="10" t="s">
        <v>611</v>
      </c>
      <c r="Y187" s="25" t="s">
        <v>612</v>
      </c>
      <c r="Z187" s="25" t="s">
        <v>1981</v>
      </c>
      <c r="AA187" s="6"/>
    </row>
    <row r="188" spans="1:27" s="10" customFormat="1" ht="15.9" customHeight="1" x14ac:dyDescent="0.25">
      <c r="A188" s="6" t="s">
        <v>116</v>
      </c>
      <c r="B188" s="10" t="s">
        <v>81</v>
      </c>
      <c r="C188" s="10" t="s">
        <v>370</v>
      </c>
      <c r="D188" s="10" t="s">
        <v>371</v>
      </c>
      <c r="E188" s="10" t="s">
        <v>613</v>
      </c>
      <c r="F188" s="15">
        <f>13.3*10^-7</f>
        <v>1.33E-6</v>
      </c>
      <c r="G188" s="15" t="s">
        <v>614</v>
      </c>
      <c r="H188" s="10">
        <f>Table1[[#This Row],[Concentration effective (avant conversion)]]*140.116*1000000</f>
        <v>186.35428000000002</v>
      </c>
      <c r="I188" s="15" t="s">
        <v>615</v>
      </c>
      <c r="J188" s="131" t="s">
        <v>34</v>
      </c>
      <c r="K188" s="10" t="s">
        <v>616</v>
      </c>
      <c r="L188" s="15" t="s">
        <v>375</v>
      </c>
      <c r="M188" s="15" t="s">
        <v>87</v>
      </c>
      <c r="N188" s="15" t="s">
        <v>376</v>
      </c>
      <c r="O188" s="27" t="s">
        <v>555</v>
      </c>
      <c r="P188" s="15" t="s">
        <v>28</v>
      </c>
      <c r="Q188" s="27" t="s">
        <v>28</v>
      </c>
      <c r="R188" s="27" t="s">
        <v>28</v>
      </c>
      <c r="S188" s="131" t="s">
        <v>34</v>
      </c>
      <c r="T188" s="10" t="s">
        <v>263</v>
      </c>
      <c r="U188" s="15" t="s">
        <v>75</v>
      </c>
      <c r="V188" s="15" t="s">
        <v>90</v>
      </c>
      <c r="W188" s="134" t="s">
        <v>34</v>
      </c>
      <c r="X188" s="10" t="s">
        <v>617</v>
      </c>
      <c r="Y188" s="25" t="s">
        <v>618</v>
      </c>
      <c r="Z188" s="25" t="s">
        <v>619</v>
      </c>
      <c r="AA188" s="6"/>
    </row>
    <row r="189" spans="1:27" s="10" customFormat="1" ht="15.9" customHeight="1" x14ac:dyDescent="0.25">
      <c r="A189" s="6" t="s">
        <v>116</v>
      </c>
      <c r="B189" s="10" t="s">
        <v>81</v>
      </c>
      <c r="C189" s="10" t="s">
        <v>620</v>
      </c>
      <c r="D189" s="10" t="s">
        <v>621</v>
      </c>
      <c r="E189" s="10" t="s">
        <v>613</v>
      </c>
      <c r="F189" s="15">
        <f>19*10^-7</f>
        <v>1.9E-6</v>
      </c>
      <c r="G189" s="15" t="s">
        <v>614</v>
      </c>
      <c r="H189" s="10">
        <f>Table1[[#This Row],[Concentration effective (avant conversion)]]*140.116*1000000</f>
        <v>266.22040000000004</v>
      </c>
      <c r="I189" s="15" t="s">
        <v>615</v>
      </c>
      <c r="J189" s="131" t="s">
        <v>34</v>
      </c>
      <c r="K189" s="10" t="s">
        <v>622</v>
      </c>
      <c r="L189" s="15" t="s">
        <v>375</v>
      </c>
      <c r="M189" s="15" t="s">
        <v>87</v>
      </c>
      <c r="N189" s="15" t="s">
        <v>376</v>
      </c>
      <c r="O189" s="27" t="s">
        <v>555</v>
      </c>
      <c r="P189" s="15" t="s">
        <v>28</v>
      </c>
      <c r="Q189" s="27" t="s">
        <v>28</v>
      </c>
      <c r="R189" s="27" t="s">
        <v>28</v>
      </c>
      <c r="S189" s="131" t="s">
        <v>34</v>
      </c>
      <c r="T189" s="10" t="s">
        <v>74</v>
      </c>
      <c r="U189" s="15" t="s">
        <v>75</v>
      </c>
      <c r="V189" s="15" t="s">
        <v>90</v>
      </c>
      <c r="W189" s="134" t="s">
        <v>34</v>
      </c>
      <c r="X189" s="10" t="s">
        <v>617</v>
      </c>
      <c r="Y189" s="25" t="s">
        <v>618</v>
      </c>
      <c r="Z189" s="25" t="s">
        <v>619</v>
      </c>
      <c r="AA189" s="6"/>
    </row>
    <row r="190" spans="1:27" s="10" customFormat="1" ht="15.9" customHeight="1" x14ac:dyDescent="0.25">
      <c r="A190" s="6" t="s">
        <v>116</v>
      </c>
      <c r="B190" s="10" t="s">
        <v>81</v>
      </c>
      <c r="C190" s="10" t="s">
        <v>620</v>
      </c>
      <c r="D190" s="10" t="s">
        <v>621</v>
      </c>
      <c r="E190" s="10" t="s">
        <v>562</v>
      </c>
      <c r="F190" s="15">
        <f>1*10^-5</f>
        <v>1.0000000000000001E-5</v>
      </c>
      <c r="G190" s="15" t="s">
        <v>614</v>
      </c>
      <c r="H190" s="10">
        <f>Table1[[#This Row],[Concentration effective (avant conversion)]]*140.116*1000000</f>
        <v>1401.1600000000003</v>
      </c>
      <c r="I190" s="15" t="s">
        <v>615</v>
      </c>
      <c r="J190" s="131" t="s">
        <v>34</v>
      </c>
      <c r="K190" s="10" t="s">
        <v>163</v>
      </c>
      <c r="L190" s="15" t="s">
        <v>375</v>
      </c>
      <c r="M190" s="15" t="s">
        <v>87</v>
      </c>
      <c r="N190" s="15" t="s">
        <v>376</v>
      </c>
      <c r="O190" s="27" t="s">
        <v>555</v>
      </c>
      <c r="P190" s="15" t="s">
        <v>28</v>
      </c>
      <c r="Q190" s="27" t="s">
        <v>28</v>
      </c>
      <c r="R190" s="27" t="s">
        <v>28</v>
      </c>
      <c r="S190" s="131" t="s">
        <v>34</v>
      </c>
      <c r="T190" s="10" t="s">
        <v>74</v>
      </c>
      <c r="U190" s="15" t="s">
        <v>75</v>
      </c>
      <c r="V190" s="15" t="s">
        <v>90</v>
      </c>
      <c r="W190" s="134" t="s">
        <v>34</v>
      </c>
      <c r="X190" s="10" t="s">
        <v>617</v>
      </c>
      <c r="Y190" s="25" t="s">
        <v>618</v>
      </c>
      <c r="Z190" s="25" t="s">
        <v>619</v>
      </c>
      <c r="AA190" s="6"/>
    </row>
    <row r="191" spans="1:27" s="10" customFormat="1" ht="15.9" customHeight="1" x14ac:dyDescent="0.25">
      <c r="A191" s="6" t="s">
        <v>116</v>
      </c>
      <c r="B191" s="10" t="s">
        <v>81</v>
      </c>
      <c r="C191" s="10" t="s">
        <v>620</v>
      </c>
      <c r="D191" s="10" t="s">
        <v>621</v>
      </c>
      <c r="E191" s="10" t="s">
        <v>623</v>
      </c>
      <c r="F191" s="132" t="s">
        <v>34</v>
      </c>
      <c r="G191" s="132" t="s">
        <v>34</v>
      </c>
      <c r="H191" s="10">
        <v>443.08569663215269</v>
      </c>
      <c r="I191" s="15" t="s">
        <v>615</v>
      </c>
      <c r="J191" s="131" t="s">
        <v>34</v>
      </c>
      <c r="K191" s="10" t="s">
        <v>163</v>
      </c>
      <c r="L191" s="15" t="s">
        <v>375</v>
      </c>
      <c r="M191" s="15" t="s">
        <v>87</v>
      </c>
      <c r="N191" s="15" t="s">
        <v>376</v>
      </c>
      <c r="O191" s="27" t="s">
        <v>555</v>
      </c>
      <c r="P191" s="15" t="s">
        <v>28</v>
      </c>
      <c r="Q191" s="27" t="s">
        <v>28</v>
      </c>
      <c r="R191" s="27" t="s">
        <v>28</v>
      </c>
      <c r="S191" s="131" t="s">
        <v>34</v>
      </c>
      <c r="T191" s="10" t="s">
        <v>74</v>
      </c>
      <c r="U191" s="15" t="s">
        <v>75</v>
      </c>
      <c r="V191" s="15" t="s">
        <v>90</v>
      </c>
      <c r="W191" s="133" t="s">
        <v>34</v>
      </c>
      <c r="X191" s="10" t="s">
        <v>617</v>
      </c>
      <c r="Y191" s="25" t="s">
        <v>618</v>
      </c>
      <c r="Z191" s="25" t="s">
        <v>624</v>
      </c>
      <c r="AA191" s="6"/>
    </row>
    <row r="192" spans="1:27" s="10" customFormat="1" ht="15.9" customHeight="1" x14ac:dyDescent="0.25">
      <c r="A192" s="6" t="s">
        <v>116</v>
      </c>
      <c r="B192" s="10" t="s">
        <v>81</v>
      </c>
      <c r="C192" s="10" t="s">
        <v>620</v>
      </c>
      <c r="D192" s="10" t="s">
        <v>621</v>
      </c>
      <c r="E192" s="10" t="s">
        <v>566</v>
      </c>
      <c r="F192" s="15">
        <f>1*10^-6</f>
        <v>9.9999999999999995E-7</v>
      </c>
      <c r="G192" s="15" t="s">
        <v>614</v>
      </c>
      <c r="H192" s="10">
        <f>Table1[[#This Row],[Concentration effective (avant conversion)]]*140.116*1000000</f>
        <v>140.11599999999999</v>
      </c>
      <c r="I192" s="15" t="s">
        <v>615</v>
      </c>
      <c r="J192" s="131" t="s">
        <v>34</v>
      </c>
      <c r="K192" s="15" t="s">
        <v>163</v>
      </c>
      <c r="L192" s="15" t="s">
        <v>375</v>
      </c>
      <c r="M192" s="15" t="s">
        <v>87</v>
      </c>
      <c r="N192" s="15" t="s">
        <v>376</v>
      </c>
      <c r="O192" s="27" t="s">
        <v>555</v>
      </c>
      <c r="P192" s="15" t="s">
        <v>28</v>
      </c>
      <c r="Q192" s="27" t="s">
        <v>28</v>
      </c>
      <c r="R192" s="27" t="s">
        <v>28</v>
      </c>
      <c r="S192" s="131" t="s">
        <v>34</v>
      </c>
      <c r="T192" s="10" t="s">
        <v>74</v>
      </c>
      <c r="U192" s="15" t="s">
        <v>75</v>
      </c>
      <c r="V192" s="15" t="s">
        <v>90</v>
      </c>
      <c r="W192" s="134" t="s">
        <v>34</v>
      </c>
      <c r="X192" s="10" t="s">
        <v>617</v>
      </c>
      <c r="Y192" s="25" t="s">
        <v>618</v>
      </c>
      <c r="Z192" s="25" t="s">
        <v>619</v>
      </c>
      <c r="AA192" s="6"/>
    </row>
    <row r="193" spans="1:27" s="10" customFormat="1" ht="15.9" customHeight="1" x14ac:dyDescent="0.25">
      <c r="A193" s="6" t="s">
        <v>95</v>
      </c>
      <c r="B193" s="10" t="s">
        <v>81</v>
      </c>
      <c r="C193" s="10" t="s">
        <v>161</v>
      </c>
      <c r="D193" s="10" t="s">
        <v>83</v>
      </c>
      <c r="E193" s="10" t="s">
        <v>625</v>
      </c>
      <c r="F193" s="10">
        <v>11.49</v>
      </c>
      <c r="G193" s="15" t="s">
        <v>67</v>
      </c>
      <c r="H193" s="10">
        <f>Table1[[#This Row],[Concentration effective (avant conversion)]]*1000</f>
        <v>11490</v>
      </c>
      <c r="I193" s="15" t="s">
        <v>626</v>
      </c>
      <c r="J193" s="131" t="s">
        <v>34</v>
      </c>
      <c r="K193" s="10" t="s">
        <v>627</v>
      </c>
      <c r="L193" s="15" t="s">
        <v>70</v>
      </c>
      <c r="M193" s="15" t="s">
        <v>87</v>
      </c>
      <c r="N193" s="15" t="s">
        <v>72</v>
      </c>
      <c r="O193" s="27" t="s">
        <v>628</v>
      </c>
      <c r="P193" s="15">
        <v>250</v>
      </c>
      <c r="Q193" s="27" t="s">
        <v>629</v>
      </c>
      <c r="R193" s="27" t="s">
        <v>28</v>
      </c>
      <c r="S193" s="131" t="s">
        <v>34</v>
      </c>
      <c r="T193" s="10" t="s">
        <v>113</v>
      </c>
      <c r="U193" s="15" t="s">
        <v>75</v>
      </c>
      <c r="V193" s="10" t="s">
        <v>90</v>
      </c>
      <c r="W193" s="134" t="s">
        <v>34</v>
      </c>
      <c r="X193" s="10" t="s">
        <v>630</v>
      </c>
      <c r="Y193" s="25" t="s">
        <v>631</v>
      </c>
      <c r="Z193" s="25" t="s">
        <v>2016</v>
      </c>
      <c r="AA193" s="6"/>
    </row>
    <row r="194" spans="1:27" s="10" customFormat="1" ht="15.9" customHeight="1" x14ac:dyDescent="0.25">
      <c r="A194" s="6" t="s">
        <v>95</v>
      </c>
      <c r="B194" s="10" t="s">
        <v>81</v>
      </c>
      <c r="C194" s="10" t="s">
        <v>161</v>
      </c>
      <c r="D194" s="10" t="s">
        <v>83</v>
      </c>
      <c r="E194" s="10" t="s">
        <v>632</v>
      </c>
      <c r="F194" s="10">
        <v>22.86</v>
      </c>
      <c r="G194" s="15" t="s">
        <v>67</v>
      </c>
      <c r="H194" s="10">
        <f>Table1[[#This Row],[Concentration effective (avant conversion)]]*1000</f>
        <v>22860</v>
      </c>
      <c r="I194" s="15" t="s">
        <v>626</v>
      </c>
      <c r="J194" s="131" t="s">
        <v>34</v>
      </c>
      <c r="K194" s="10" t="s">
        <v>633</v>
      </c>
      <c r="L194" s="15" t="s">
        <v>70</v>
      </c>
      <c r="M194" s="15" t="s">
        <v>87</v>
      </c>
      <c r="N194" s="15" t="s">
        <v>72</v>
      </c>
      <c r="O194" s="27" t="s">
        <v>628</v>
      </c>
      <c r="P194" s="15">
        <v>250</v>
      </c>
      <c r="Q194" s="27" t="s">
        <v>634</v>
      </c>
      <c r="R194" s="27" t="s">
        <v>28</v>
      </c>
      <c r="S194" s="131" t="s">
        <v>34</v>
      </c>
      <c r="T194" s="10" t="s">
        <v>113</v>
      </c>
      <c r="U194" s="15" t="s">
        <v>75</v>
      </c>
      <c r="V194" s="10" t="s">
        <v>90</v>
      </c>
      <c r="W194" s="134" t="s">
        <v>34</v>
      </c>
      <c r="X194" s="10" t="s">
        <v>630</v>
      </c>
      <c r="Y194" s="25" t="s">
        <v>631</v>
      </c>
      <c r="Z194" s="25" t="s">
        <v>2016</v>
      </c>
      <c r="AA194" s="6"/>
    </row>
    <row r="195" spans="1:27" s="10" customFormat="1" ht="15.9" customHeight="1" x14ac:dyDescent="0.25">
      <c r="A195" s="6" t="s">
        <v>95</v>
      </c>
      <c r="B195" s="10" t="s">
        <v>81</v>
      </c>
      <c r="C195" s="10" t="s">
        <v>161</v>
      </c>
      <c r="D195" s="10" t="s">
        <v>83</v>
      </c>
      <c r="E195" s="10" t="s">
        <v>625</v>
      </c>
      <c r="F195" s="10">
        <v>7.75</v>
      </c>
      <c r="G195" s="15" t="s">
        <v>67</v>
      </c>
      <c r="H195" s="10">
        <f>Table1[[#This Row],[Concentration effective (avant conversion)]]*1000</f>
        <v>7750</v>
      </c>
      <c r="I195" s="15" t="s">
        <v>635</v>
      </c>
      <c r="J195" s="131" t="s">
        <v>34</v>
      </c>
      <c r="K195" s="10" t="s">
        <v>636</v>
      </c>
      <c r="L195" s="15" t="s">
        <v>70</v>
      </c>
      <c r="M195" s="15" t="s">
        <v>87</v>
      </c>
      <c r="N195" s="15" t="s">
        <v>72</v>
      </c>
      <c r="O195" s="27" t="s">
        <v>628</v>
      </c>
      <c r="P195" s="15">
        <v>250</v>
      </c>
      <c r="Q195" s="27" t="s">
        <v>637</v>
      </c>
      <c r="R195" s="27" t="s">
        <v>28</v>
      </c>
      <c r="S195" s="131" t="s">
        <v>34</v>
      </c>
      <c r="T195" s="10" t="s">
        <v>113</v>
      </c>
      <c r="U195" s="15" t="s">
        <v>75</v>
      </c>
      <c r="V195" s="10" t="s">
        <v>90</v>
      </c>
      <c r="W195" s="134" t="s">
        <v>34</v>
      </c>
      <c r="X195" s="10" t="s">
        <v>630</v>
      </c>
      <c r="Y195" s="25" t="s">
        <v>631</v>
      </c>
      <c r="Z195" s="25" t="s">
        <v>2016</v>
      </c>
      <c r="AA195" s="6"/>
    </row>
    <row r="196" spans="1:27" s="10" customFormat="1" ht="15.9" customHeight="1" x14ac:dyDescent="0.25">
      <c r="A196" s="6" t="s">
        <v>95</v>
      </c>
      <c r="B196" s="10" t="s">
        <v>81</v>
      </c>
      <c r="C196" s="10" t="s">
        <v>161</v>
      </c>
      <c r="D196" s="10" t="s">
        <v>83</v>
      </c>
      <c r="E196" s="10" t="s">
        <v>632</v>
      </c>
      <c r="F196" s="10">
        <v>11.08</v>
      </c>
      <c r="G196" s="15" t="s">
        <v>67</v>
      </c>
      <c r="H196" s="10">
        <f>Table1[[#This Row],[Concentration effective (avant conversion)]]*1000</f>
        <v>11080</v>
      </c>
      <c r="I196" s="15" t="s">
        <v>635</v>
      </c>
      <c r="J196" s="131" t="s">
        <v>34</v>
      </c>
      <c r="K196" s="10" t="s">
        <v>638</v>
      </c>
      <c r="L196" s="15" t="s">
        <v>70</v>
      </c>
      <c r="M196" s="15" t="s">
        <v>87</v>
      </c>
      <c r="N196" s="15" t="s">
        <v>72</v>
      </c>
      <c r="O196" s="27" t="s">
        <v>628</v>
      </c>
      <c r="P196" s="15">
        <v>250</v>
      </c>
      <c r="Q196" s="27" t="s">
        <v>639</v>
      </c>
      <c r="R196" s="27" t="s">
        <v>28</v>
      </c>
      <c r="S196" s="131" t="s">
        <v>34</v>
      </c>
      <c r="T196" s="10" t="s">
        <v>113</v>
      </c>
      <c r="U196" s="15" t="s">
        <v>75</v>
      </c>
      <c r="V196" s="10" t="s">
        <v>90</v>
      </c>
      <c r="W196" s="134" t="s">
        <v>34</v>
      </c>
      <c r="X196" s="10" t="s">
        <v>630</v>
      </c>
      <c r="Y196" s="25" t="s">
        <v>631</v>
      </c>
      <c r="Z196" s="25" t="s">
        <v>2016</v>
      </c>
      <c r="AA196" s="6"/>
    </row>
    <row r="197" spans="1:27" s="10" customFormat="1" ht="15.9" customHeight="1" x14ac:dyDescent="0.25">
      <c r="A197" s="6" t="s">
        <v>95</v>
      </c>
      <c r="B197" s="10" t="s">
        <v>81</v>
      </c>
      <c r="C197" s="10" t="s">
        <v>161</v>
      </c>
      <c r="D197" s="10" t="s">
        <v>83</v>
      </c>
      <c r="E197" s="10" t="s">
        <v>632</v>
      </c>
      <c r="F197" s="10">
        <v>2.5</v>
      </c>
      <c r="G197" s="15" t="s">
        <v>67</v>
      </c>
      <c r="H197" s="10">
        <f>Table1[[#This Row],[Concentration effective (avant conversion)]]*1000</f>
        <v>2500</v>
      </c>
      <c r="I197" s="15" t="s">
        <v>640</v>
      </c>
      <c r="J197" s="131" t="s">
        <v>34</v>
      </c>
      <c r="K197" s="15" t="s">
        <v>69</v>
      </c>
      <c r="L197" s="15" t="s">
        <v>70</v>
      </c>
      <c r="M197" s="15" t="s">
        <v>87</v>
      </c>
      <c r="N197" s="15" t="s">
        <v>72</v>
      </c>
      <c r="O197" s="27" t="s">
        <v>628</v>
      </c>
      <c r="P197" s="15">
        <v>250</v>
      </c>
      <c r="Q197" s="27" t="s">
        <v>641</v>
      </c>
      <c r="R197" s="27" t="s">
        <v>28</v>
      </c>
      <c r="S197" s="131" t="s">
        <v>34</v>
      </c>
      <c r="T197" s="10" t="s">
        <v>113</v>
      </c>
      <c r="U197" s="15" t="s">
        <v>75</v>
      </c>
      <c r="V197" s="10" t="s">
        <v>90</v>
      </c>
      <c r="W197" s="134" t="s">
        <v>34</v>
      </c>
      <c r="X197" s="10" t="s">
        <v>630</v>
      </c>
      <c r="Y197" s="25" t="s">
        <v>631</v>
      </c>
      <c r="Z197" s="25" t="s">
        <v>2017</v>
      </c>
      <c r="AA197" s="6"/>
    </row>
    <row r="198" spans="1:27" s="10" customFormat="1" ht="15.9" customHeight="1" x14ac:dyDescent="0.25">
      <c r="A198" s="6" t="s">
        <v>95</v>
      </c>
      <c r="B198" s="10" t="s">
        <v>81</v>
      </c>
      <c r="C198" s="10" t="s">
        <v>161</v>
      </c>
      <c r="D198" s="10" t="s">
        <v>83</v>
      </c>
      <c r="E198" s="10" t="s">
        <v>632</v>
      </c>
      <c r="F198" s="10">
        <v>7.69</v>
      </c>
      <c r="G198" s="15" t="s">
        <v>67</v>
      </c>
      <c r="H198" s="10">
        <f>Table1[[#This Row],[Concentration effective (avant conversion)]]*1000</f>
        <v>7690</v>
      </c>
      <c r="I198" s="15" t="s">
        <v>642</v>
      </c>
      <c r="J198" s="131" t="s">
        <v>34</v>
      </c>
      <c r="K198" s="15" t="s">
        <v>69</v>
      </c>
      <c r="L198" s="15" t="s">
        <v>70</v>
      </c>
      <c r="M198" s="15" t="s">
        <v>87</v>
      </c>
      <c r="N198" s="15" t="s">
        <v>72</v>
      </c>
      <c r="O198" s="27" t="s">
        <v>628</v>
      </c>
      <c r="P198" s="15">
        <v>250</v>
      </c>
      <c r="Q198" s="27" t="s">
        <v>641</v>
      </c>
      <c r="R198" s="27" t="s">
        <v>28</v>
      </c>
      <c r="S198" s="131" t="s">
        <v>34</v>
      </c>
      <c r="T198" s="10" t="s">
        <v>113</v>
      </c>
      <c r="U198" s="15" t="s">
        <v>75</v>
      </c>
      <c r="V198" s="10" t="s">
        <v>90</v>
      </c>
      <c r="W198" s="134" t="s">
        <v>34</v>
      </c>
      <c r="X198" s="10" t="s">
        <v>630</v>
      </c>
      <c r="Y198" s="25" t="s">
        <v>631</v>
      </c>
      <c r="Z198" s="25" t="s">
        <v>2017</v>
      </c>
      <c r="AA198" s="6"/>
    </row>
    <row r="199" spans="1:27" s="10" customFormat="1" ht="15.9" customHeight="1" x14ac:dyDescent="0.25">
      <c r="A199" s="6" t="s">
        <v>95</v>
      </c>
      <c r="B199" s="10" t="s">
        <v>81</v>
      </c>
      <c r="C199" s="10" t="s">
        <v>161</v>
      </c>
      <c r="D199" s="10" t="s">
        <v>83</v>
      </c>
      <c r="E199" s="10" t="s">
        <v>625</v>
      </c>
      <c r="F199" s="10">
        <v>1.1100000000000001</v>
      </c>
      <c r="G199" s="15" t="s">
        <v>67</v>
      </c>
      <c r="H199" s="10">
        <f>Table1[[#This Row],[Concentration effective (avant conversion)]]*1000</f>
        <v>1110</v>
      </c>
      <c r="I199" s="15" t="s">
        <v>643</v>
      </c>
      <c r="J199" s="131" t="s">
        <v>34</v>
      </c>
      <c r="K199" s="15" t="s">
        <v>69</v>
      </c>
      <c r="L199" s="15" t="s">
        <v>70</v>
      </c>
      <c r="M199" s="15" t="s">
        <v>87</v>
      </c>
      <c r="N199" s="15" t="s">
        <v>72</v>
      </c>
      <c r="O199" s="27" t="s">
        <v>628</v>
      </c>
      <c r="P199" s="15">
        <v>250</v>
      </c>
      <c r="Q199" s="27" t="s">
        <v>641</v>
      </c>
      <c r="R199" s="27" t="s">
        <v>28</v>
      </c>
      <c r="S199" s="131" t="s">
        <v>34</v>
      </c>
      <c r="T199" s="10" t="s">
        <v>113</v>
      </c>
      <c r="U199" s="15" t="s">
        <v>75</v>
      </c>
      <c r="V199" s="10" t="s">
        <v>90</v>
      </c>
      <c r="W199" s="134" t="s">
        <v>34</v>
      </c>
      <c r="X199" s="10" t="s">
        <v>630</v>
      </c>
      <c r="Y199" s="25" t="s">
        <v>631</v>
      </c>
      <c r="Z199" s="25" t="s">
        <v>2018</v>
      </c>
      <c r="AA199" s="6"/>
    </row>
    <row r="200" spans="1:27" s="10" customFormat="1" ht="15.9" customHeight="1" x14ac:dyDescent="0.25">
      <c r="A200" s="6" t="s">
        <v>95</v>
      </c>
      <c r="B200" s="10" t="s">
        <v>81</v>
      </c>
      <c r="C200" s="10" t="s">
        <v>161</v>
      </c>
      <c r="D200" s="10" t="s">
        <v>83</v>
      </c>
      <c r="E200" s="10" t="s">
        <v>625</v>
      </c>
      <c r="F200" s="10">
        <v>1.64</v>
      </c>
      <c r="G200" s="15" t="s">
        <v>67</v>
      </c>
      <c r="H200" s="10">
        <f>Table1[[#This Row],[Concentration effective (avant conversion)]]*1000</f>
        <v>1640</v>
      </c>
      <c r="I200" s="15" t="s">
        <v>644</v>
      </c>
      <c r="J200" s="131" t="s">
        <v>34</v>
      </c>
      <c r="K200" s="15" t="s">
        <v>69</v>
      </c>
      <c r="L200" s="15" t="s">
        <v>70</v>
      </c>
      <c r="M200" s="15" t="s">
        <v>87</v>
      </c>
      <c r="N200" s="15" t="s">
        <v>72</v>
      </c>
      <c r="O200" s="27" t="s">
        <v>628</v>
      </c>
      <c r="P200" s="15">
        <v>250</v>
      </c>
      <c r="Q200" s="27" t="s">
        <v>641</v>
      </c>
      <c r="R200" s="27" t="s">
        <v>28</v>
      </c>
      <c r="S200" s="131" t="s">
        <v>34</v>
      </c>
      <c r="T200" s="10" t="s">
        <v>113</v>
      </c>
      <c r="U200" s="15" t="s">
        <v>75</v>
      </c>
      <c r="V200" s="10" t="s">
        <v>90</v>
      </c>
      <c r="W200" s="134" t="s">
        <v>34</v>
      </c>
      <c r="X200" s="10" t="s">
        <v>630</v>
      </c>
      <c r="Y200" s="25" t="s">
        <v>631</v>
      </c>
      <c r="Z200" s="25" t="s">
        <v>2018</v>
      </c>
      <c r="AA200" s="6"/>
    </row>
    <row r="201" spans="1:27" s="10" customFormat="1" ht="15.9" customHeight="1" x14ac:dyDescent="0.25">
      <c r="A201" s="6" t="s">
        <v>80</v>
      </c>
      <c r="B201" s="10" t="s">
        <v>81</v>
      </c>
      <c r="C201" s="10" t="s">
        <v>104</v>
      </c>
      <c r="D201" s="10" t="s">
        <v>105</v>
      </c>
      <c r="E201" s="10" t="s">
        <v>66</v>
      </c>
      <c r="F201" s="15">
        <v>0.2</v>
      </c>
      <c r="G201" s="15" t="s">
        <v>225</v>
      </c>
      <c r="H201" s="10">
        <f>Table1[[#This Row],[Concentration effective (avant conversion)]]*140.116</f>
        <v>28.023200000000003</v>
      </c>
      <c r="I201" s="15" t="s">
        <v>645</v>
      </c>
      <c r="J201" s="131" t="s">
        <v>34</v>
      </c>
      <c r="K201" s="10" t="s">
        <v>646</v>
      </c>
      <c r="L201" s="15" t="s">
        <v>70</v>
      </c>
      <c r="M201" s="15" t="s">
        <v>87</v>
      </c>
      <c r="N201" s="15" t="s">
        <v>72</v>
      </c>
      <c r="O201" s="27">
        <v>21</v>
      </c>
      <c r="P201" s="27">
        <v>0.27200000000000002</v>
      </c>
      <c r="Q201" s="27">
        <v>7.2</v>
      </c>
      <c r="R201" s="10" t="s">
        <v>28</v>
      </c>
      <c r="S201" s="12" t="s">
        <v>647</v>
      </c>
      <c r="T201" s="10" t="s">
        <v>263</v>
      </c>
      <c r="U201" s="15" t="s">
        <v>75</v>
      </c>
      <c r="V201" s="15" t="s">
        <v>90</v>
      </c>
      <c r="W201" s="134" t="s">
        <v>34</v>
      </c>
      <c r="X201" s="10" t="s">
        <v>648</v>
      </c>
      <c r="Y201" s="25" t="s">
        <v>649</v>
      </c>
      <c r="Z201" s="25" t="s">
        <v>650</v>
      </c>
      <c r="AA201" s="6"/>
    </row>
    <row r="202" spans="1:27" s="10" customFormat="1" ht="15.9" customHeight="1" x14ac:dyDescent="0.25">
      <c r="A202" s="6" t="s">
        <v>80</v>
      </c>
      <c r="B202" s="10" t="s">
        <v>81</v>
      </c>
      <c r="C202" s="10" t="s">
        <v>104</v>
      </c>
      <c r="D202" s="10" t="s">
        <v>105</v>
      </c>
      <c r="E202" s="10" t="s">
        <v>66</v>
      </c>
      <c r="F202" s="15">
        <v>0.23</v>
      </c>
      <c r="G202" s="15" t="s">
        <v>225</v>
      </c>
      <c r="H202" s="10">
        <f>Table1[[#This Row],[Concentration effective (avant conversion)]]*140.116</f>
        <v>32.226680000000002</v>
      </c>
      <c r="I202" s="15" t="s">
        <v>645</v>
      </c>
      <c r="J202" s="131" t="s">
        <v>34</v>
      </c>
      <c r="K202" s="10" t="s">
        <v>651</v>
      </c>
      <c r="L202" s="15" t="s">
        <v>70</v>
      </c>
      <c r="M202" s="15" t="s">
        <v>87</v>
      </c>
      <c r="N202" s="15" t="s">
        <v>72</v>
      </c>
      <c r="O202" s="27">
        <v>21</v>
      </c>
      <c r="P202" s="27">
        <v>0.27200000000000002</v>
      </c>
      <c r="Q202" s="27">
        <v>7</v>
      </c>
      <c r="R202" s="10" t="s">
        <v>28</v>
      </c>
      <c r="S202" s="12" t="s">
        <v>652</v>
      </c>
      <c r="T202" s="10" t="s">
        <v>263</v>
      </c>
      <c r="U202" s="15" t="s">
        <v>75</v>
      </c>
      <c r="V202" s="15" t="s">
        <v>90</v>
      </c>
      <c r="W202" s="134" t="s">
        <v>34</v>
      </c>
      <c r="X202" s="10" t="s">
        <v>648</v>
      </c>
      <c r="Y202" s="25" t="s">
        <v>649</v>
      </c>
      <c r="Z202" s="25" t="s">
        <v>653</v>
      </c>
      <c r="AA202" s="6"/>
    </row>
    <row r="203" spans="1:27" s="10" customFormat="1" ht="15.9" customHeight="1" x14ac:dyDescent="0.25">
      <c r="A203" s="6" t="s">
        <v>80</v>
      </c>
      <c r="B203" s="10" t="s">
        <v>81</v>
      </c>
      <c r="C203" s="10" t="s">
        <v>104</v>
      </c>
      <c r="D203" s="10" t="s">
        <v>105</v>
      </c>
      <c r="E203" s="10" t="s">
        <v>66</v>
      </c>
      <c r="F203" s="15">
        <v>6.08</v>
      </c>
      <c r="G203" s="15" t="s">
        <v>225</v>
      </c>
      <c r="H203" s="10">
        <f>Table1[[#This Row],[Concentration effective (avant conversion)]]*140.116</f>
        <v>851.90528000000006</v>
      </c>
      <c r="I203" s="15" t="s">
        <v>654</v>
      </c>
      <c r="J203" s="131" t="s">
        <v>34</v>
      </c>
      <c r="K203" s="10" t="s">
        <v>655</v>
      </c>
      <c r="L203" s="15" t="s">
        <v>70</v>
      </c>
      <c r="M203" s="15" t="s">
        <v>87</v>
      </c>
      <c r="N203" s="15" t="s">
        <v>72</v>
      </c>
      <c r="O203" s="27">
        <v>21</v>
      </c>
      <c r="P203" s="27">
        <v>0.27200000000000002</v>
      </c>
      <c r="Q203" s="27">
        <v>7.2</v>
      </c>
      <c r="R203" s="10">
        <v>6</v>
      </c>
      <c r="S203" s="12" t="s">
        <v>656</v>
      </c>
      <c r="T203" s="10" t="s">
        <v>263</v>
      </c>
      <c r="U203" s="15" t="s">
        <v>75</v>
      </c>
      <c r="V203" s="15" t="s">
        <v>90</v>
      </c>
      <c r="W203" s="134" t="s">
        <v>34</v>
      </c>
      <c r="X203" s="10" t="s">
        <v>648</v>
      </c>
      <c r="Y203" s="25" t="s">
        <v>649</v>
      </c>
      <c r="Z203" s="25" t="s">
        <v>650</v>
      </c>
      <c r="AA203" s="6"/>
    </row>
    <row r="204" spans="1:27" s="10" customFormat="1" ht="15.9" customHeight="1" x14ac:dyDescent="0.25">
      <c r="A204" s="6" t="s">
        <v>80</v>
      </c>
      <c r="B204" s="10" t="s">
        <v>81</v>
      </c>
      <c r="C204" s="10" t="s">
        <v>104</v>
      </c>
      <c r="D204" s="10" t="s">
        <v>105</v>
      </c>
      <c r="E204" s="10" t="s">
        <v>66</v>
      </c>
      <c r="F204" s="15">
        <v>0.09</v>
      </c>
      <c r="G204" s="15" t="s">
        <v>225</v>
      </c>
      <c r="H204" s="10">
        <f>Table1[[#This Row],[Concentration effective (avant conversion)]]*140.116</f>
        <v>12.610440000000001</v>
      </c>
      <c r="I204" s="15" t="s">
        <v>645</v>
      </c>
      <c r="J204" s="131" t="s">
        <v>34</v>
      </c>
      <c r="K204" s="10" t="s">
        <v>657</v>
      </c>
      <c r="L204" s="15" t="s">
        <v>70</v>
      </c>
      <c r="M204" s="15" t="s">
        <v>87</v>
      </c>
      <c r="N204" s="15" t="s">
        <v>72</v>
      </c>
      <c r="O204" s="27">
        <v>21</v>
      </c>
      <c r="P204" s="27">
        <v>0.27200000000000002</v>
      </c>
      <c r="Q204" s="27">
        <v>7.2</v>
      </c>
      <c r="R204" s="10" t="s">
        <v>28</v>
      </c>
      <c r="S204" s="12" t="s">
        <v>658</v>
      </c>
      <c r="T204" s="10" t="s">
        <v>263</v>
      </c>
      <c r="U204" s="15" t="s">
        <v>75</v>
      </c>
      <c r="V204" s="15" t="s">
        <v>90</v>
      </c>
      <c r="W204" s="134" t="s">
        <v>34</v>
      </c>
      <c r="X204" s="10" t="s">
        <v>648</v>
      </c>
      <c r="Y204" s="25" t="s">
        <v>649</v>
      </c>
      <c r="Z204" s="25" t="s">
        <v>650</v>
      </c>
      <c r="AA204" s="6"/>
    </row>
    <row r="205" spans="1:27" s="10" customFormat="1" ht="15.9" customHeight="1" x14ac:dyDescent="0.25">
      <c r="A205" s="6" t="s">
        <v>80</v>
      </c>
      <c r="B205" s="10" t="s">
        <v>81</v>
      </c>
      <c r="C205" s="10" t="s">
        <v>104</v>
      </c>
      <c r="D205" s="10" t="s">
        <v>105</v>
      </c>
      <c r="E205" s="10" t="s">
        <v>66</v>
      </c>
      <c r="F205" s="15">
        <v>0.12</v>
      </c>
      <c r="G205" s="15" t="s">
        <v>225</v>
      </c>
      <c r="H205" s="10">
        <f>Table1[[#This Row],[Concentration effective (avant conversion)]]*140.116</f>
        <v>16.81392</v>
      </c>
      <c r="I205" s="15" t="s">
        <v>654</v>
      </c>
      <c r="J205" s="131" t="s">
        <v>34</v>
      </c>
      <c r="K205" s="10" t="s">
        <v>659</v>
      </c>
      <c r="L205" s="15" t="s">
        <v>70</v>
      </c>
      <c r="M205" s="15" t="s">
        <v>87</v>
      </c>
      <c r="N205" s="15" t="s">
        <v>72</v>
      </c>
      <c r="O205" s="27">
        <v>21</v>
      </c>
      <c r="P205" s="27">
        <v>0.27200000000000002</v>
      </c>
      <c r="Q205" s="27">
        <v>7.1</v>
      </c>
      <c r="R205" s="10" t="s">
        <v>28</v>
      </c>
      <c r="S205" s="12" t="s">
        <v>660</v>
      </c>
      <c r="T205" s="10" t="s">
        <v>263</v>
      </c>
      <c r="U205" s="15" t="s">
        <v>75</v>
      </c>
      <c r="V205" s="15" t="s">
        <v>90</v>
      </c>
      <c r="W205" s="134" t="s">
        <v>34</v>
      </c>
      <c r="X205" s="10" t="s">
        <v>648</v>
      </c>
      <c r="Y205" s="25" t="s">
        <v>649</v>
      </c>
      <c r="Z205" s="25" t="s">
        <v>650</v>
      </c>
      <c r="AA205" s="6"/>
    </row>
    <row r="206" spans="1:27" s="10" customFormat="1" ht="15.9" customHeight="1" x14ac:dyDescent="0.25">
      <c r="A206" s="6" t="s">
        <v>116</v>
      </c>
      <c r="B206" s="10" t="s">
        <v>129</v>
      </c>
      <c r="C206" s="10" t="s">
        <v>661</v>
      </c>
      <c r="D206" s="10" t="s">
        <v>662</v>
      </c>
      <c r="E206" s="10" t="s">
        <v>663</v>
      </c>
      <c r="F206" s="15">
        <v>0.5</v>
      </c>
      <c r="G206" s="15" t="s">
        <v>67</v>
      </c>
      <c r="H206" s="32">
        <f>Table1[[#This Row],[Concentration effective (avant conversion)]]*1000</f>
        <v>500</v>
      </c>
      <c r="I206" s="15" t="s">
        <v>86</v>
      </c>
      <c r="J206" s="131" t="s">
        <v>34</v>
      </c>
      <c r="K206" s="10" t="s">
        <v>163</v>
      </c>
      <c r="L206" s="15" t="s">
        <v>121</v>
      </c>
      <c r="M206" s="15" t="s">
        <v>87</v>
      </c>
      <c r="N206" s="15" t="s">
        <v>72</v>
      </c>
      <c r="O206" s="27" t="s">
        <v>28</v>
      </c>
      <c r="P206" s="15" t="s">
        <v>28</v>
      </c>
      <c r="Q206" s="27">
        <v>8</v>
      </c>
      <c r="R206" s="27" t="s">
        <v>28</v>
      </c>
      <c r="S206" s="131" t="s">
        <v>34</v>
      </c>
      <c r="T206" s="10" t="s">
        <v>263</v>
      </c>
      <c r="U206" s="15" t="s">
        <v>75</v>
      </c>
      <c r="V206" s="15" t="s">
        <v>90</v>
      </c>
      <c r="W206" s="134" t="s">
        <v>34</v>
      </c>
      <c r="X206" s="10" t="s">
        <v>664</v>
      </c>
      <c r="Y206" s="25" t="s">
        <v>665</v>
      </c>
      <c r="Z206" s="25" t="s">
        <v>666</v>
      </c>
      <c r="AA206" s="6"/>
    </row>
    <row r="207" spans="1:27" s="10" customFormat="1" ht="15.9" customHeight="1" x14ac:dyDescent="0.25">
      <c r="A207" s="6" t="s">
        <v>160</v>
      </c>
      <c r="B207" s="10" t="s">
        <v>81</v>
      </c>
      <c r="C207" s="10" t="s">
        <v>161</v>
      </c>
      <c r="D207" s="10" t="s">
        <v>83</v>
      </c>
      <c r="E207" s="10" t="s">
        <v>667</v>
      </c>
      <c r="F207" s="15">
        <v>1.5</v>
      </c>
      <c r="G207" s="15" t="s">
        <v>225</v>
      </c>
      <c r="H207" s="10">
        <f>Table1[[#This Row],[Concentration effective (avant conversion)]]*140.116</f>
        <v>210.17400000000004</v>
      </c>
      <c r="I207" s="15" t="s">
        <v>250</v>
      </c>
      <c r="J207" s="131" t="s">
        <v>34</v>
      </c>
      <c r="K207" s="10" t="s">
        <v>668</v>
      </c>
      <c r="L207" s="15" t="s">
        <v>70</v>
      </c>
      <c r="M207" s="15" t="s">
        <v>87</v>
      </c>
      <c r="N207" s="15" t="s">
        <v>72</v>
      </c>
      <c r="O207" s="27">
        <v>21</v>
      </c>
      <c r="P207" s="15" t="s">
        <v>28</v>
      </c>
      <c r="Q207" s="27">
        <v>6.8</v>
      </c>
      <c r="R207" s="27" t="s">
        <v>28</v>
      </c>
      <c r="S207" s="12" t="s">
        <v>669</v>
      </c>
      <c r="T207" s="10" t="s">
        <v>113</v>
      </c>
      <c r="U207" s="15" t="s">
        <v>75</v>
      </c>
      <c r="V207" s="10" t="s">
        <v>90</v>
      </c>
      <c r="W207" s="134" t="s">
        <v>34</v>
      </c>
      <c r="X207" s="10" t="s">
        <v>670</v>
      </c>
      <c r="Y207" s="25" t="s">
        <v>671</v>
      </c>
      <c r="Z207" s="25" t="s">
        <v>672</v>
      </c>
      <c r="AA207" s="6"/>
    </row>
    <row r="208" spans="1:27" s="10" customFormat="1" ht="15.9" customHeight="1" x14ac:dyDescent="0.25">
      <c r="A208" s="6" t="s">
        <v>160</v>
      </c>
      <c r="B208" s="10" t="s">
        <v>81</v>
      </c>
      <c r="C208" s="10" t="s">
        <v>161</v>
      </c>
      <c r="D208" s="10" t="s">
        <v>83</v>
      </c>
      <c r="E208" s="10" t="s">
        <v>667</v>
      </c>
      <c r="F208" s="15">
        <v>1.7</v>
      </c>
      <c r="G208" s="15" t="s">
        <v>225</v>
      </c>
      <c r="H208" s="10">
        <f>Table1[[#This Row],[Concentration effective (avant conversion)]]*140.116</f>
        <v>238.19720000000001</v>
      </c>
      <c r="I208" s="15" t="s">
        <v>250</v>
      </c>
      <c r="J208" s="131" t="s">
        <v>34</v>
      </c>
      <c r="K208" s="10" t="s">
        <v>673</v>
      </c>
      <c r="L208" s="15" t="s">
        <v>70</v>
      </c>
      <c r="M208" s="15" t="s">
        <v>87</v>
      </c>
      <c r="N208" s="15" t="s">
        <v>72</v>
      </c>
      <c r="O208" s="27">
        <v>21</v>
      </c>
      <c r="P208" s="15" t="s">
        <v>28</v>
      </c>
      <c r="Q208" s="27">
        <v>6.8</v>
      </c>
      <c r="R208" s="27" t="s">
        <v>674</v>
      </c>
      <c r="S208" s="131" t="s">
        <v>34</v>
      </c>
      <c r="T208" s="10" t="s">
        <v>113</v>
      </c>
      <c r="U208" s="15" t="s">
        <v>75</v>
      </c>
      <c r="V208" s="10" t="s">
        <v>90</v>
      </c>
      <c r="W208" s="134" t="s">
        <v>34</v>
      </c>
      <c r="X208" s="10" t="s">
        <v>670</v>
      </c>
      <c r="Y208" s="25" t="s">
        <v>671</v>
      </c>
      <c r="Z208" s="25" t="s">
        <v>672</v>
      </c>
      <c r="AA208" s="6"/>
    </row>
    <row r="209" spans="1:27" s="10" customFormat="1" ht="15.9" customHeight="1" x14ac:dyDescent="0.25">
      <c r="A209" s="6" t="s">
        <v>160</v>
      </c>
      <c r="B209" s="10" t="s">
        <v>81</v>
      </c>
      <c r="C209" s="10" t="s">
        <v>161</v>
      </c>
      <c r="D209" s="10" t="s">
        <v>83</v>
      </c>
      <c r="E209" s="10" t="s">
        <v>667</v>
      </c>
      <c r="F209" s="15">
        <v>1.7</v>
      </c>
      <c r="G209" s="15" t="s">
        <v>225</v>
      </c>
      <c r="H209" s="10">
        <f>Table1[[#This Row],[Concentration effective (avant conversion)]]*140.116</f>
        <v>238.19720000000001</v>
      </c>
      <c r="I209" s="15" t="s">
        <v>250</v>
      </c>
      <c r="J209" s="131" t="s">
        <v>34</v>
      </c>
      <c r="K209" s="10" t="s">
        <v>673</v>
      </c>
      <c r="L209" s="15" t="s">
        <v>70</v>
      </c>
      <c r="M209" s="15" t="s">
        <v>87</v>
      </c>
      <c r="N209" s="15" t="s">
        <v>72</v>
      </c>
      <c r="O209" s="27">
        <v>21</v>
      </c>
      <c r="P209" s="15" t="s">
        <v>28</v>
      </c>
      <c r="Q209" s="27">
        <v>6.8</v>
      </c>
      <c r="R209" s="27" t="s">
        <v>28</v>
      </c>
      <c r="S209" s="12" t="s">
        <v>675</v>
      </c>
      <c r="T209" s="10" t="s">
        <v>113</v>
      </c>
      <c r="U209" s="15" t="s">
        <v>75</v>
      </c>
      <c r="V209" s="10" t="s">
        <v>90</v>
      </c>
      <c r="W209" s="134" t="s">
        <v>34</v>
      </c>
      <c r="X209" s="10" t="s">
        <v>670</v>
      </c>
      <c r="Y209" s="25" t="s">
        <v>671</v>
      </c>
      <c r="Z209" s="25" t="s">
        <v>672</v>
      </c>
      <c r="AA209" s="6"/>
    </row>
    <row r="210" spans="1:27" s="10" customFormat="1" ht="15.9" customHeight="1" x14ac:dyDescent="0.25">
      <c r="A210" s="6" t="s">
        <v>160</v>
      </c>
      <c r="B210" s="10" t="s">
        <v>81</v>
      </c>
      <c r="C210" s="10" t="s">
        <v>161</v>
      </c>
      <c r="D210" s="10" t="s">
        <v>83</v>
      </c>
      <c r="E210" s="10" t="s">
        <v>667</v>
      </c>
      <c r="F210" s="15">
        <v>1.7</v>
      </c>
      <c r="G210" s="15" t="s">
        <v>225</v>
      </c>
      <c r="H210" s="10">
        <f>Table1[[#This Row],[Concentration effective (avant conversion)]]*140.116</f>
        <v>238.19720000000001</v>
      </c>
      <c r="I210" s="15" t="s">
        <v>250</v>
      </c>
      <c r="J210" s="131" t="s">
        <v>34</v>
      </c>
      <c r="K210" s="10" t="s">
        <v>673</v>
      </c>
      <c r="L210" s="15" t="s">
        <v>70</v>
      </c>
      <c r="M210" s="15" t="s">
        <v>87</v>
      </c>
      <c r="N210" s="15" t="s">
        <v>72</v>
      </c>
      <c r="O210" s="27">
        <v>21</v>
      </c>
      <c r="P210" s="15" t="s">
        <v>28</v>
      </c>
      <c r="Q210" s="27">
        <v>6.8</v>
      </c>
      <c r="R210" s="27" t="s">
        <v>676</v>
      </c>
      <c r="S210" s="131" t="s">
        <v>34</v>
      </c>
      <c r="T210" s="10" t="s">
        <v>113</v>
      </c>
      <c r="U210" s="15" t="s">
        <v>75</v>
      </c>
      <c r="V210" s="10" t="s">
        <v>90</v>
      </c>
      <c r="W210" s="134" t="s">
        <v>34</v>
      </c>
      <c r="X210" s="10" t="s">
        <v>670</v>
      </c>
      <c r="Y210" s="25" t="s">
        <v>671</v>
      </c>
      <c r="Z210" s="25" t="s">
        <v>672</v>
      </c>
      <c r="AA210" s="6"/>
    </row>
    <row r="211" spans="1:27" s="10" customFormat="1" ht="15.9" customHeight="1" x14ac:dyDescent="0.25">
      <c r="A211" s="6" t="s">
        <v>160</v>
      </c>
      <c r="B211" s="10" t="s">
        <v>81</v>
      </c>
      <c r="C211" s="10" t="s">
        <v>161</v>
      </c>
      <c r="D211" s="10" t="s">
        <v>83</v>
      </c>
      <c r="E211" s="10" t="s">
        <v>667</v>
      </c>
      <c r="F211" s="15">
        <v>3.6</v>
      </c>
      <c r="G211" s="15" t="s">
        <v>225</v>
      </c>
      <c r="H211" s="10">
        <f>Table1[[#This Row],[Concentration effective (avant conversion)]]*140.116</f>
        <v>504.41760000000005</v>
      </c>
      <c r="I211" s="15" t="s">
        <v>112</v>
      </c>
      <c r="J211" s="131" t="s">
        <v>34</v>
      </c>
      <c r="K211" s="10" t="s">
        <v>677</v>
      </c>
      <c r="L211" s="15" t="s">
        <v>70</v>
      </c>
      <c r="M211" s="15" t="s">
        <v>87</v>
      </c>
      <c r="N211" s="15" t="s">
        <v>72</v>
      </c>
      <c r="O211" s="27">
        <v>21</v>
      </c>
      <c r="P211" s="15" t="s">
        <v>28</v>
      </c>
      <c r="Q211" s="27">
        <v>6.8</v>
      </c>
      <c r="R211" s="27" t="s">
        <v>28</v>
      </c>
      <c r="S211" s="12" t="s">
        <v>669</v>
      </c>
      <c r="T211" s="10" t="s">
        <v>113</v>
      </c>
      <c r="U211" s="15" t="s">
        <v>75</v>
      </c>
      <c r="V211" s="10" t="s">
        <v>90</v>
      </c>
      <c r="W211" s="134" t="s">
        <v>34</v>
      </c>
      <c r="X211" s="10" t="s">
        <v>670</v>
      </c>
      <c r="Y211" s="25" t="s">
        <v>671</v>
      </c>
      <c r="Z211" s="25" t="s">
        <v>672</v>
      </c>
      <c r="AA211" s="6"/>
    </row>
    <row r="212" spans="1:27" s="10" customFormat="1" ht="15.9" customHeight="1" x14ac:dyDescent="0.25">
      <c r="A212" s="6" t="s">
        <v>160</v>
      </c>
      <c r="B212" s="10" t="s">
        <v>81</v>
      </c>
      <c r="C212" s="10" t="s">
        <v>161</v>
      </c>
      <c r="D212" s="10" t="s">
        <v>83</v>
      </c>
      <c r="E212" s="10" t="s">
        <v>667</v>
      </c>
      <c r="F212" s="15">
        <v>4.0999999999999996</v>
      </c>
      <c r="G212" s="15" t="s">
        <v>225</v>
      </c>
      <c r="H212" s="10">
        <f>Table1[[#This Row],[Concentration effective (avant conversion)]]*140.116</f>
        <v>574.47559999999999</v>
      </c>
      <c r="I212" s="15" t="s">
        <v>112</v>
      </c>
      <c r="J212" s="131" t="s">
        <v>34</v>
      </c>
      <c r="K212" s="10" t="s">
        <v>677</v>
      </c>
      <c r="L212" s="15" t="s">
        <v>70</v>
      </c>
      <c r="M212" s="15" t="s">
        <v>87</v>
      </c>
      <c r="N212" s="15" t="s">
        <v>72</v>
      </c>
      <c r="O212" s="27">
        <v>21</v>
      </c>
      <c r="P212" s="15" t="s">
        <v>28</v>
      </c>
      <c r="Q212" s="27">
        <v>6.8</v>
      </c>
      <c r="R212" s="27" t="s">
        <v>28</v>
      </c>
      <c r="S212" s="12" t="s">
        <v>675</v>
      </c>
      <c r="T212" s="10" t="s">
        <v>113</v>
      </c>
      <c r="U212" s="15" t="s">
        <v>75</v>
      </c>
      <c r="V212" s="10" t="s">
        <v>90</v>
      </c>
      <c r="W212" s="134" t="s">
        <v>34</v>
      </c>
      <c r="X212" s="10" t="s">
        <v>670</v>
      </c>
      <c r="Y212" s="25" t="s">
        <v>671</v>
      </c>
      <c r="Z212" s="25" t="s">
        <v>672</v>
      </c>
      <c r="AA212" s="6"/>
    </row>
    <row r="213" spans="1:27" s="10" customFormat="1" ht="15.9" customHeight="1" x14ac:dyDescent="0.25">
      <c r="A213" s="6" t="s">
        <v>160</v>
      </c>
      <c r="B213" s="10" t="s">
        <v>81</v>
      </c>
      <c r="C213" s="10" t="s">
        <v>161</v>
      </c>
      <c r="D213" s="10" t="s">
        <v>83</v>
      </c>
      <c r="E213" s="10" t="s">
        <v>667</v>
      </c>
      <c r="F213" s="15">
        <v>4.0999999999999996</v>
      </c>
      <c r="G213" s="15" t="s">
        <v>225</v>
      </c>
      <c r="H213" s="10">
        <f>Table1[[#This Row],[Concentration effective (avant conversion)]]*140.116</f>
        <v>574.47559999999999</v>
      </c>
      <c r="I213" s="15" t="s">
        <v>112</v>
      </c>
      <c r="J213" s="131" t="s">
        <v>34</v>
      </c>
      <c r="K213" s="10" t="s">
        <v>677</v>
      </c>
      <c r="L213" s="15" t="s">
        <v>70</v>
      </c>
      <c r="M213" s="15" t="s">
        <v>87</v>
      </c>
      <c r="N213" s="15" t="s">
        <v>72</v>
      </c>
      <c r="O213" s="27">
        <v>21</v>
      </c>
      <c r="P213" s="15" t="s">
        <v>28</v>
      </c>
      <c r="Q213" s="27">
        <v>6.8</v>
      </c>
      <c r="R213" s="27" t="s">
        <v>674</v>
      </c>
      <c r="S213" s="131" t="s">
        <v>34</v>
      </c>
      <c r="T213" s="10" t="s">
        <v>113</v>
      </c>
      <c r="U213" s="15" t="s">
        <v>75</v>
      </c>
      <c r="V213" s="10" t="s">
        <v>90</v>
      </c>
      <c r="W213" s="133" t="s">
        <v>34</v>
      </c>
      <c r="X213" s="10" t="s">
        <v>670</v>
      </c>
      <c r="Y213" s="25" t="s">
        <v>671</v>
      </c>
      <c r="Z213" s="25" t="s">
        <v>672</v>
      </c>
      <c r="AA213" s="6"/>
    </row>
    <row r="214" spans="1:27" s="10" customFormat="1" ht="15.9" customHeight="1" x14ac:dyDescent="0.25">
      <c r="A214" s="6" t="s">
        <v>160</v>
      </c>
      <c r="B214" s="10" t="s">
        <v>81</v>
      </c>
      <c r="C214" s="10" t="s">
        <v>161</v>
      </c>
      <c r="D214" s="10" t="s">
        <v>83</v>
      </c>
      <c r="E214" s="10" t="s">
        <v>667</v>
      </c>
      <c r="F214" s="15">
        <v>4.0999999999999996</v>
      </c>
      <c r="G214" s="15" t="s">
        <v>225</v>
      </c>
      <c r="H214" s="10">
        <f>Table1[[#This Row],[Concentration effective (avant conversion)]]*140.116</f>
        <v>574.47559999999999</v>
      </c>
      <c r="I214" s="15" t="s">
        <v>112</v>
      </c>
      <c r="J214" s="131" t="s">
        <v>34</v>
      </c>
      <c r="K214" s="10" t="s">
        <v>677</v>
      </c>
      <c r="L214" s="15" t="s">
        <v>70</v>
      </c>
      <c r="M214" s="15" t="s">
        <v>87</v>
      </c>
      <c r="N214" s="15" t="s">
        <v>72</v>
      </c>
      <c r="O214" s="27">
        <v>21</v>
      </c>
      <c r="P214" s="15" t="s">
        <v>28</v>
      </c>
      <c r="Q214" s="27">
        <v>6.8</v>
      </c>
      <c r="R214" s="27" t="s">
        <v>676</v>
      </c>
      <c r="S214" s="131" t="s">
        <v>34</v>
      </c>
      <c r="T214" s="10" t="s">
        <v>113</v>
      </c>
      <c r="U214" s="15" t="s">
        <v>75</v>
      </c>
      <c r="V214" s="10" t="s">
        <v>90</v>
      </c>
      <c r="W214" s="134" t="s">
        <v>34</v>
      </c>
      <c r="X214" s="10" t="s">
        <v>670</v>
      </c>
      <c r="Y214" s="25" t="s">
        <v>671</v>
      </c>
      <c r="Z214" s="25" t="s">
        <v>672</v>
      </c>
      <c r="AA214" s="6"/>
    </row>
    <row r="215" spans="1:27" s="10" customFormat="1" ht="15.9" customHeight="1" x14ac:dyDescent="0.25">
      <c r="A215" s="6" t="s">
        <v>160</v>
      </c>
      <c r="B215" s="10" t="s">
        <v>81</v>
      </c>
      <c r="C215" s="10" t="s">
        <v>161</v>
      </c>
      <c r="D215" s="10" t="s">
        <v>83</v>
      </c>
      <c r="E215" s="10" t="s">
        <v>667</v>
      </c>
      <c r="F215" s="15">
        <v>6.4999999999999997E-3</v>
      </c>
      <c r="G215" s="15" t="s">
        <v>225</v>
      </c>
      <c r="H215" s="10">
        <f>Table1[[#This Row],[Concentration effective (avant conversion)]]*140.116</f>
        <v>0.91075400000000006</v>
      </c>
      <c r="I215" s="15" t="s">
        <v>250</v>
      </c>
      <c r="J215" s="131" t="s">
        <v>34</v>
      </c>
      <c r="K215" s="10" t="s">
        <v>678</v>
      </c>
      <c r="L215" s="15" t="s">
        <v>70</v>
      </c>
      <c r="M215" s="15" t="s">
        <v>87</v>
      </c>
      <c r="N215" s="15" t="s">
        <v>72</v>
      </c>
      <c r="O215" s="27">
        <v>21</v>
      </c>
      <c r="P215" s="15" t="s">
        <v>28</v>
      </c>
      <c r="Q215" s="27">
        <v>6.8</v>
      </c>
      <c r="R215" s="27" t="s">
        <v>679</v>
      </c>
      <c r="S215" s="131" t="s">
        <v>34</v>
      </c>
      <c r="T215" s="10" t="s">
        <v>113</v>
      </c>
      <c r="U215" s="15" t="s">
        <v>75</v>
      </c>
      <c r="V215" s="10" t="s">
        <v>90</v>
      </c>
      <c r="W215" s="134" t="s">
        <v>34</v>
      </c>
      <c r="X215" s="10" t="s">
        <v>670</v>
      </c>
      <c r="Y215" s="25" t="s">
        <v>671</v>
      </c>
      <c r="Z215" s="25" t="s">
        <v>672</v>
      </c>
      <c r="AA215" s="6"/>
    </row>
    <row r="216" spans="1:27" s="10" customFormat="1" ht="15.9" customHeight="1" x14ac:dyDescent="0.25">
      <c r="A216" s="6" t="s">
        <v>160</v>
      </c>
      <c r="B216" s="10" t="s">
        <v>81</v>
      </c>
      <c r="C216" s="10" t="s">
        <v>161</v>
      </c>
      <c r="D216" s="10" t="s">
        <v>83</v>
      </c>
      <c r="E216" s="10" t="s">
        <v>667</v>
      </c>
      <c r="F216" s="15">
        <v>2.3E-2</v>
      </c>
      <c r="G216" s="15" t="s">
        <v>225</v>
      </c>
      <c r="H216" s="10">
        <f>Table1[[#This Row],[Concentration effective (avant conversion)]]*140.116</f>
        <v>3.2226680000000001</v>
      </c>
      <c r="I216" s="15" t="s">
        <v>250</v>
      </c>
      <c r="J216" s="131" t="s">
        <v>34</v>
      </c>
      <c r="K216" s="10" t="s">
        <v>680</v>
      </c>
      <c r="L216" s="15" t="s">
        <v>70</v>
      </c>
      <c r="M216" s="15" t="s">
        <v>87</v>
      </c>
      <c r="N216" s="15" t="s">
        <v>72</v>
      </c>
      <c r="O216" s="27">
        <v>21</v>
      </c>
      <c r="P216" s="15" t="s">
        <v>28</v>
      </c>
      <c r="Q216" s="27">
        <v>6.8</v>
      </c>
      <c r="R216" s="27" t="s">
        <v>681</v>
      </c>
      <c r="S216" s="131" t="s">
        <v>34</v>
      </c>
      <c r="T216" s="10" t="s">
        <v>113</v>
      </c>
      <c r="U216" s="15" t="s">
        <v>75</v>
      </c>
      <c r="V216" s="10" t="s">
        <v>90</v>
      </c>
      <c r="W216" s="134" t="s">
        <v>34</v>
      </c>
      <c r="X216" s="10" t="s">
        <v>670</v>
      </c>
      <c r="Y216" s="25" t="s">
        <v>671</v>
      </c>
      <c r="Z216" s="25" t="s">
        <v>672</v>
      </c>
      <c r="AA216" s="6"/>
    </row>
    <row r="217" spans="1:27" s="10" customFormat="1" ht="15.9" customHeight="1" x14ac:dyDescent="0.25">
      <c r="A217" s="6" t="s">
        <v>160</v>
      </c>
      <c r="B217" s="10" t="s">
        <v>81</v>
      </c>
      <c r="C217" s="10" t="s">
        <v>161</v>
      </c>
      <c r="D217" s="10" t="s">
        <v>83</v>
      </c>
      <c r="E217" s="10" t="s">
        <v>667</v>
      </c>
      <c r="F217" s="15">
        <v>8.8000000000000007</v>
      </c>
      <c r="G217" s="15" t="s">
        <v>225</v>
      </c>
      <c r="H217" s="10">
        <f>Table1[[#This Row],[Concentration effective (avant conversion)]]*140.116</f>
        <v>1233.0208000000002</v>
      </c>
      <c r="I217" s="15" t="s">
        <v>250</v>
      </c>
      <c r="J217" s="131" t="s">
        <v>34</v>
      </c>
      <c r="K217" s="10" t="s">
        <v>682</v>
      </c>
      <c r="L217" s="15" t="s">
        <v>70</v>
      </c>
      <c r="M217" s="15" t="s">
        <v>87</v>
      </c>
      <c r="N217" s="15" t="s">
        <v>72</v>
      </c>
      <c r="O217" s="27">
        <v>21</v>
      </c>
      <c r="P217" s="15" t="s">
        <v>28</v>
      </c>
      <c r="Q217" s="27">
        <v>6.8</v>
      </c>
      <c r="R217" s="27" t="s">
        <v>683</v>
      </c>
      <c r="S217" s="131" t="s">
        <v>34</v>
      </c>
      <c r="T217" s="10" t="s">
        <v>113</v>
      </c>
      <c r="U217" s="15" t="s">
        <v>75</v>
      </c>
      <c r="V217" s="10" t="s">
        <v>90</v>
      </c>
      <c r="W217" s="134" t="s">
        <v>34</v>
      </c>
      <c r="X217" s="10" t="s">
        <v>670</v>
      </c>
      <c r="Y217" s="25" t="s">
        <v>671</v>
      </c>
      <c r="Z217" s="25" t="s">
        <v>672</v>
      </c>
      <c r="AA217" s="6"/>
    </row>
    <row r="218" spans="1:27" s="10" customFormat="1" ht="15.9" customHeight="1" x14ac:dyDescent="0.25">
      <c r="A218" s="6" t="s">
        <v>160</v>
      </c>
      <c r="B218" s="10" t="s">
        <v>81</v>
      </c>
      <c r="C218" s="10" t="s">
        <v>161</v>
      </c>
      <c r="D218" s="10" t="s">
        <v>83</v>
      </c>
      <c r="E218" s="10" t="s">
        <v>667</v>
      </c>
      <c r="F218" s="15">
        <v>15.4</v>
      </c>
      <c r="G218" s="15" t="s">
        <v>225</v>
      </c>
      <c r="H218" s="10">
        <f>Table1[[#This Row],[Concentration effective (avant conversion)]]*140.116</f>
        <v>2157.7864000000004</v>
      </c>
      <c r="I218" s="15" t="s">
        <v>112</v>
      </c>
      <c r="J218" s="131" t="s">
        <v>34</v>
      </c>
      <c r="K218" s="10" t="s">
        <v>684</v>
      </c>
      <c r="L218" s="15" t="s">
        <v>70</v>
      </c>
      <c r="M218" s="15" t="s">
        <v>87</v>
      </c>
      <c r="N218" s="15" t="s">
        <v>72</v>
      </c>
      <c r="O218" s="27">
        <v>21</v>
      </c>
      <c r="P218" s="15" t="s">
        <v>28</v>
      </c>
      <c r="Q218" s="27">
        <v>6.8</v>
      </c>
      <c r="R218" s="27" t="s">
        <v>685</v>
      </c>
      <c r="S218" s="131" t="s">
        <v>34</v>
      </c>
      <c r="T218" s="10" t="s">
        <v>113</v>
      </c>
      <c r="U218" s="15" t="s">
        <v>75</v>
      </c>
      <c r="V218" s="10" t="s">
        <v>90</v>
      </c>
      <c r="W218" s="134" t="s">
        <v>34</v>
      </c>
      <c r="X218" s="10" t="s">
        <v>670</v>
      </c>
      <c r="Y218" s="25" t="s">
        <v>671</v>
      </c>
      <c r="Z218" s="25" t="s">
        <v>672</v>
      </c>
      <c r="AA218" s="6"/>
    </row>
    <row r="219" spans="1:27" s="10" customFormat="1" ht="15.9" customHeight="1" x14ac:dyDescent="0.25">
      <c r="A219" s="6" t="s">
        <v>160</v>
      </c>
      <c r="B219" s="10" t="s">
        <v>81</v>
      </c>
      <c r="C219" s="10" t="s">
        <v>161</v>
      </c>
      <c r="D219" s="10" t="s">
        <v>83</v>
      </c>
      <c r="E219" s="10" t="s">
        <v>667</v>
      </c>
      <c r="F219" s="15">
        <v>18.3</v>
      </c>
      <c r="G219" s="15" t="s">
        <v>225</v>
      </c>
      <c r="H219" s="10">
        <f>Table1[[#This Row],[Concentration effective (avant conversion)]]*140.116</f>
        <v>2564.1228000000006</v>
      </c>
      <c r="I219" s="15" t="s">
        <v>112</v>
      </c>
      <c r="J219" s="131" t="s">
        <v>34</v>
      </c>
      <c r="K219" s="10" t="s">
        <v>686</v>
      </c>
      <c r="L219" s="15" t="s">
        <v>70</v>
      </c>
      <c r="M219" s="15" t="s">
        <v>87</v>
      </c>
      <c r="N219" s="15" t="s">
        <v>72</v>
      </c>
      <c r="O219" s="27">
        <v>21</v>
      </c>
      <c r="P219" s="15" t="s">
        <v>28</v>
      </c>
      <c r="Q219" s="27">
        <v>6.8</v>
      </c>
      <c r="R219" s="27" t="s">
        <v>28</v>
      </c>
      <c r="S219" s="12" t="s">
        <v>687</v>
      </c>
      <c r="T219" s="10" t="s">
        <v>113</v>
      </c>
      <c r="U219" s="15" t="s">
        <v>75</v>
      </c>
      <c r="V219" s="10" t="s">
        <v>90</v>
      </c>
      <c r="W219" s="134" t="s">
        <v>34</v>
      </c>
      <c r="X219" s="10" t="s">
        <v>670</v>
      </c>
      <c r="Y219" s="25" t="s">
        <v>671</v>
      </c>
      <c r="Z219" s="25" t="s">
        <v>672</v>
      </c>
      <c r="AA219" s="6"/>
    </row>
    <row r="220" spans="1:27" s="10" customFormat="1" ht="15.9" customHeight="1" x14ac:dyDescent="0.25">
      <c r="A220" s="6" t="s">
        <v>160</v>
      </c>
      <c r="B220" s="10" t="s">
        <v>81</v>
      </c>
      <c r="C220" s="10" t="s">
        <v>161</v>
      </c>
      <c r="D220" s="10" t="s">
        <v>83</v>
      </c>
      <c r="E220" s="10" t="s">
        <v>667</v>
      </c>
      <c r="F220" s="15">
        <v>2</v>
      </c>
      <c r="G220" s="15" t="s">
        <v>225</v>
      </c>
      <c r="H220" s="10">
        <f>Table1[[#This Row],[Concentration effective (avant conversion)]]*140.116</f>
        <v>280.23200000000003</v>
      </c>
      <c r="I220" s="15" t="s">
        <v>250</v>
      </c>
      <c r="J220" s="131" t="s">
        <v>34</v>
      </c>
      <c r="K220" s="10" t="s">
        <v>688</v>
      </c>
      <c r="L220" s="15" t="s">
        <v>70</v>
      </c>
      <c r="M220" s="15" t="s">
        <v>87</v>
      </c>
      <c r="N220" s="15" t="s">
        <v>72</v>
      </c>
      <c r="O220" s="27">
        <v>21</v>
      </c>
      <c r="P220" s="15" t="s">
        <v>28</v>
      </c>
      <c r="Q220" s="27">
        <v>6.8</v>
      </c>
      <c r="R220" s="27" t="s">
        <v>28</v>
      </c>
      <c r="S220" s="12" t="s">
        <v>689</v>
      </c>
      <c r="T220" s="10" t="s">
        <v>113</v>
      </c>
      <c r="U220" s="15" t="s">
        <v>75</v>
      </c>
      <c r="V220" s="10" t="s">
        <v>90</v>
      </c>
      <c r="W220" s="134" t="s">
        <v>34</v>
      </c>
      <c r="X220" s="10" t="s">
        <v>670</v>
      </c>
      <c r="Y220" s="25" t="s">
        <v>671</v>
      </c>
      <c r="Z220" s="25" t="s">
        <v>672</v>
      </c>
      <c r="AA220" s="6"/>
    </row>
    <row r="221" spans="1:27" s="10" customFormat="1" ht="15.9" customHeight="1" x14ac:dyDescent="0.25">
      <c r="A221" s="6" t="s">
        <v>160</v>
      </c>
      <c r="B221" s="10" t="s">
        <v>81</v>
      </c>
      <c r="C221" s="10" t="s">
        <v>161</v>
      </c>
      <c r="D221" s="10" t="s">
        <v>83</v>
      </c>
      <c r="E221" s="10" t="s">
        <v>667</v>
      </c>
      <c r="F221" s="15">
        <v>8.5</v>
      </c>
      <c r="G221" s="15" t="s">
        <v>225</v>
      </c>
      <c r="H221" s="10">
        <f>Table1[[#This Row],[Concentration effective (avant conversion)]]*140.116</f>
        <v>1190.9860000000001</v>
      </c>
      <c r="I221" s="15" t="s">
        <v>112</v>
      </c>
      <c r="J221" s="131" t="s">
        <v>34</v>
      </c>
      <c r="K221" s="10" t="s">
        <v>690</v>
      </c>
      <c r="L221" s="15" t="s">
        <v>70</v>
      </c>
      <c r="M221" s="15" t="s">
        <v>87</v>
      </c>
      <c r="N221" s="15" t="s">
        <v>72</v>
      </c>
      <c r="O221" s="27">
        <v>21</v>
      </c>
      <c r="P221" s="15" t="s">
        <v>28</v>
      </c>
      <c r="Q221" s="27">
        <v>6.8</v>
      </c>
      <c r="R221" s="27" t="s">
        <v>28</v>
      </c>
      <c r="S221" s="131" t="s">
        <v>34</v>
      </c>
      <c r="T221" s="10" t="s">
        <v>113</v>
      </c>
      <c r="U221" s="15" t="s">
        <v>75</v>
      </c>
      <c r="V221" s="10" t="s">
        <v>90</v>
      </c>
      <c r="W221" s="134" t="s">
        <v>34</v>
      </c>
      <c r="X221" s="10" t="s">
        <v>670</v>
      </c>
      <c r="Y221" s="25" t="s">
        <v>671</v>
      </c>
      <c r="Z221" s="25" t="s">
        <v>672</v>
      </c>
      <c r="AA221" s="6"/>
    </row>
    <row r="222" spans="1:27" s="10" customFormat="1" ht="15.9" customHeight="1" x14ac:dyDescent="0.25">
      <c r="A222" s="6" t="s">
        <v>160</v>
      </c>
      <c r="B222" s="10" t="s">
        <v>81</v>
      </c>
      <c r="C222" s="10" t="s">
        <v>161</v>
      </c>
      <c r="D222" s="10" t="s">
        <v>83</v>
      </c>
      <c r="E222" s="10" t="s">
        <v>667</v>
      </c>
      <c r="F222" s="15">
        <v>1.5</v>
      </c>
      <c r="G222" s="15" t="s">
        <v>225</v>
      </c>
      <c r="H222" s="10">
        <f>Table1[[#This Row],[Concentration effective (avant conversion)]]*140.116</f>
        <v>210.17400000000004</v>
      </c>
      <c r="I222" s="15" t="s">
        <v>250</v>
      </c>
      <c r="J222" s="131" t="s">
        <v>34</v>
      </c>
      <c r="K222" s="10" t="s">
        <v>691</v>
      </c>
      <c r="L222" s="15" t="s">
        <v>70</v>
      </c>
      <c r="M222" s="15" t="s">
        <v>87</v>
      </c>
      <c r="N222" s="15" t="s">
        <v>72</v>
      </c>
      <c r="O222" s="27">
        <v>21</v>
      </c>
      <c r="P222" s="15" t="s">
        <v>28</v>
      </c>
      <c r="Q222" s="27">
        <v>6.8</v>
      </c>
      <c r="R222" s="27" t="s">
        <v>28</v>
      </c>
      <c r="S222" s="12" t="s">
        <v>692</v>
      </c>
      <c r="T222" s="10" t="s">
        <v>113</v>
      </c>
      <c r="U222" s="15" t="s">
        <v>75</v>
      </c>
      <c r="V222" s="10" t="s">
        <v>90</v>
      </c>
      <c r="W222" s="133" t="s">
        <v>34</v>
      </c>
      <c r="X222" s="10" t="s">
        <v>670</v>
      </c>
      <c r="Y222" s="25" t="s">
        <v>671</v>
      </c>
      <c r="Z222" s="25" t="s">
        <v>672</v>
      </c>
      <c r="AA222" s="6"/>
    </row>
    <row r="223" spans="1:27" s="10" customFormat="1" ht="15.9" customHeight="1" x14ac:dyDescent="0.25">
      <c r="A223" s="6" t="s">
        <v>160</v>
      </c>
      <c r="B223" s="10" t="s">
        <v>81</v>
      </c>
      <c r="C223" s="10" t="s">
        <v>161</v>
      </c>
      <c r="D223" s="10" t="s">
        <v>83</v>
      </c>
      <c r="E223" s="10" t="s">
        <v>667</v>
      </c>
      <c r="F223" s="15">
        <v>15.2</v>
      </c>
      <c r="G223" s="15" t="s">
        <v>225</v>
      </c>
      <c r="H223" s="10">
        <f>Table1[[#This Row],[Concentration effective (avant conversion)]]*140.116</f>
        <v>2129.7632000000003</v>
      </c>
      <c r="I223" s="15" t="s">
        <v>112</v>
      </c>
      <c r="J223" s="131" t="s">
        <v>34</v>
      </c>
      <c r="K223" s="10" t="s">
        <v>693</v>
      </c>
      <c r="L223" s="15" t="s">
        <v>70</v>
      </c>
      <c r="M223" s="15" t="s">
        <v>87</v>
      </c>
      <c r="N223" s="15" t="s">
        <v>72</v>
      </c>
      <c r="O223" s="27">
        <v>21</v>
      </c>
      <c r="P223" s="15" t="s">
        <v>28</v>
      </c>
      <c r="Q223" s="27">
        <v>6.8</v>
      </c>
      <c r="R223" s="27" t="s">
        <v>694</v>
      </c>
      <c r="S223" s="131" t="s">
        <v>34</v>
      </c>
      <c r="T223" s="10" t="s">
        <v>113</v>
      </c>
      <c r="U223" s="15" t="s">
        <v>75</v>
      </c>
      <c r="V223" s="10" t="s">
        <v>90</v>
      </c>
      <c r="W223" s="134" t="s">
        <v>34</v>
      </c>
      <c r="X223" s="10" t="s">
        <v>670</v>
      </c>
      <c r="Y223" s="25" t="s">
        <v>671</v>
      </c>
      <c r="Z223" s="25" t="s">
        <v>672</v>
      </c>
      <c r="AA223" s="6"/>
    </row>
    <row r="224" spans="1:27" s="10" customFormat="1" ht="15.9" customHeight="1" x14ac:dyDescent="0.25">
      <c r="A224" s="6" t="s">
        <v>160</v>
      </c>
      <c r="B224" s="10" t="s">
        <v>81</v>
      </c>
      <c r="C224" s="10" t="s">
        <v>161</v>
      </c>
      <c r="D224" s="10" t="s">
        <v>83</v>
      </c>
      <c r="E224" s="10" t="s">
        <v>667</v>
      </c>
      <c r="F224" s="15">
        <v>16</v>
      </c>
      <c r="G224" s="15" t="s">
        <v>225</v>
      </c>
      <c r="H224" s="10">
        <f>Table1[[#This Row],[Concentration effective (avant conversion)]]*140.116</f>
        <v>2241.8560000000002</v>
      </c>
      <c r="I224" s="15" t="s">
        <v>112</v>
      </c>
      <c r="J224" s="131" t="s">
        <v>34</v>
      </c>
      <c r="K224" s="10" t="s">
        <v>695</v>
      </c>
      <c r="L224" s="15" t="s">
        <v>70</v>
      </c>
      <c r="M224" s="15" t="s">
        <v>87</v>
      </c>
      <c r="N224" s="15" t="s">
        <v>72</v>
      </c>
      <c r="O224" s="27">
        <v>21</v>
      </c>
      <c r="P224" s="15" t="s">
        <v>28</v>
      </c>
      <c r="Q224" s="27">
        <v>6.8</v>
      </c>
      <c r="R224" s="27" t="s">
        <v>28</v>
      </c>
      <c r="S224" s="12" t="s">
        <v>696</v>
      </c>
      <c r="T224" s="10" t="s">
        <v>113</v>
      </c>
      <c r="U224" s="15" t="s">
        <v>75</v>
      </c>
      <c r="V224" s="10" t="s">
        <v>90</v>
      </c>
      <c r="W224" s="134" t="s">
        <v>34</v>
      </c>
      <c r="X224" s="10" t="s">
        <v>670</v>
      </c>
      <c r="Y224" s="25" t="s">
        <v>671</v>
      </c>
      <c r="Z224" s="25" t="s">
        <v>672</v>
      </c>
      <c r="AA224" s="6"/>
    </row>
    <row r="225" spans="1:27" s="10" customFormat="1" ht="15.9" customHeight="1" x14ac:dyDescent="0.25">
      <c r="A225" s="6" t="s">
        <v>160</v>
      </c>
      <c r="B225" s="10" t="s">
        <v>81</v>
      </c>
      <c r="C225" s="10" t="s">
        <v>161</v>
      </c>
      <c r="D225" s="10" t="s">
        <v>83</v>
      </c>
      <c r="E225" s="10" t="s">
        <v>667</v>
      </c>
      <c r="F225" s="15">
        <v>16.7</v>
      </c>
      <c r="G225" s="15" t="s">
        <v>225</v>
      </c>
      <c r="H225" s="10">
        <f>Table1[[#This Row],[Concentration effective (avant conversion)]]*140.116</f>
        <v>2339.9372000000003</v>
      </c>
      <c r="I225" s="15" t="s">
        <v>112</v>
      </c>
      <c r="J225" s="131" t="s">
        <v>34</v>
      </c>
      <c r="K225" s="10" t="s">
        <v>697</v>
      </c>
      <c r="L225" s="15" t="s">
        <v>70</v>
      </c>
      <c r="M225" s="15" t="s">
        <v>87</v>
      </c>
      <c r="N225" s="15" t="s">
        <v>72</v>
      </c>
      <c r="O225" s="27">
        <v>21</v>
      </c>
      <c r="P225" s="15" t="s">
        <v>28</v>
      </c>
      <c r="Q225" s="27">
        <v>6.8</v>
      </c>
      <c r="R225" s="27" t="s">
        <v>698</v>
      </c>
      <c r="S225" s="131" t="s">
        <v>34</v>
      </c>
      <c r="T225" s="10" t="s">
        <v>113</v>
      </c>
      <c r="U225" s="15" t="s">
        <v>75</v>
      </c>
      <c r="V225" s="10" t="s">
        <v>90</v>
      </c>
      <c r="W225" s="133" t="s">
        <v>34</v>
      </c>
      <c r="X225" s="10" t="s">
        <v>670</v>
      </c>
      <c r="Y225" s="25" t="s">
        <v>671</v>
      </c>
      <c r="Z225" s="25" t="s">
        <v>672</v>
      </c>
      <c r="AA225" s="6"/>
    </row>
    <row r="226" spans="1:27" s="10" customFormat="1" ht="15.9" customHeight="1" x14ac:dyDescent="0.25">
      <c r="A226" s="6" t="s">
        <v>160</v>
      </c>
      <c r="B226" s="10" t="s">
        <v>81</v>
      </c>
      <c r="C226" s="10" t="s">
        <v>161</v>
      </c>
      <c r="D226" s="10" t="s">
        <v>83</v>
      </c>
      <c r="E226" s="10" t="s">
        <v>667</v>
      </c>
      <c r="F226" s="15">
        <v>16.8</v>
      </c>
      <c r="G226" s="15" t="s">
        <v>225</v>
      </c>
      <c r="H226" s="10">
        <f>Table1[[#This Row],[Concentration effective (avant conversion)]]*140.116</f>
        <v>2353.9488000000001</v>
      </c>
      <c r="I226" s="15" t="s">
        <v>86</v>
      </c>
      <c r="J226" s="131" t="s">
        <v>34</v>
      </c>
      <c r="K226" s="10" t="s">
        <v>699</v>
      </c>
      <c r="L226" s="15" t="s">
        <v>70</v>
      </c>
      <c r="M226" s="15" t="s">
        <v>87</v>
      </c>
      <c r="N226" s="15" t="s">
        <v>72</v>
      </c>
      <c r="O226" s="27">
        <v>21</v>
      </c>
      <c r="P226" s="15" t="s">
        <v>28</v>
      </c>
      <c r="Q226" s="27">
        <v>6.8</v>
      </c>
      <c r="R226" s="27" t="s">
        <v>28</v>
      </c>
      <c r="S226" s="12" t="s">
        <v>700</v>
      </c>
      <c r="T226" s="10" t="s">
        <v>74</v>
      </c>
      <c r="U226" s="15" t="s">
        <v>75</v>
      </c>
      <c r="V226" s="10" t="s">
        <v>90</v>
      </c>
      <c r="W226" s="134" t="s">
        <v>34</v>
      </c>
      <c r="X226" s="10" t="s">
        <v>670</v>
      </c>
      <c r="Y226" s="25" t="s">
        <v>671</v>
      </c>
      <c r="Z226" s="25" t="s">
        <v>672</v>
      </c>
      <c r="AA226" s="6"/>
    </row>
    <row r="227" spans="1:27" s="10" customFormat="1" ht="15.9" customHeight="1" x14ac:dyDescent="0.25">
      <c r="A227" s="6" t="s">
        <v>160</v>
      </c>
      <c r="B227" s="10" t="s">
        <v>81</v>
      </c>
      <c r="C227" s="10" t="s">
        <v>161</v>
      </c>
      <c r="D227" s="10" t="s">
        <v>83</v>
      </c>
      <c r="E227" s="10" t="s">
        <v>667</v>
      </c>
      <c r="F227" s="15">
        <v>19.100000000000001</v>
      </c>
      <c r="G227" s="15" t="s">
        <v>225</v>
      </c>
      <c r="H227" s="10">
        <f>Table1[[#This Row],[Concentration effective (avant conversion)]]*140.116</f>
        <v>2676.2156000000004</v>
      </c>
      <c r="I227" s="15" t="s">
        <v>112</v>
      </c>
      <c r="J227" s="131" t="s">
        <v>34</v>
      </c>
      <c r="K227" s="10" t="s">
        <v>701</v>
      </c>
      <c r="L227" s="15" t="s">
        <v>70</v>
      </c>
      <c r="M227" s="15" t="s">
        <v>87</v>
      </c>
      <c r="N227" s="15" t="s">
        <v>72</v>
      </c>
      <c r="O227" s="27">
        <v>21</v>
      </c>
      <c r="P227" s="15" t="s">
        <v>28</v>
      </c>
      <c r="Q227" s="27">
        <v>6.8</v>
      </c>
      <c r="R227" s="27" t="s">
        <v>28</v>
      </c>
      <c r="S227" s="12" t="s">
        <v>702</v>
      </c>
      <c r="T227" s="10" t="s">
        <v>113</v>
      </c>
      <c r="U227" s="15" t="s">
        <v>75</v>
      </c>
      <c r="V227" s="10" t="s">
        <v>90</v>
      </c>
      <c r="W227" s="134" t="s">
        <v>34</v>
      </c>
      <c r="X227" s="10" t="s">
        <v>670</v>
      </c>
      <c r="Y227" s="25" t="s">
        <v>671</v>
      </c>
      <c r="Z227" s="25" t="s">
        <v>672</v>
      </c>
      <c r="AA227" s="6"/>
    </row>
    <row r="228" spans="1:27" s="10" customFormat="1" ht="15.9" customHeight="1" x14ac:dyDescent="0.25">
      <c r="A228" s="6" t="s">
        <v>160</v>
      </c>
      <c r="B228" s="10" t="s">
        <v>81</v>
      </c>
      <c r="C228" s="10" t="s">
        <v>161</v>
      </c>
      <c r="D228" s="10" t="s">
        <v>83</v>
      </c>
      <c r="E228" s="10" t="s">
        <v>667</v>
      </c>
      <c r="F228" s="15">
        <v>1.6</v>
      </c>
      <c r="G228" s="15" t="s">
        <v>225</v>
      </c>
      <c r="H228" s="10">
        <f>Table1[[#This Row],[Concentration effective (avant conversion)]]*140.116</f>
        <v>224.18560000000002</v>
      </c>
      <c r="I228" s="15" t="s">
        <v>250</v>
      </c>
      <c r="J228" s="131" t="s">
        <v>34</v>
      </c>
      <c r="K228" s="10" t="s">
        <v>703</v>
      </c>
      <c r="L228" s="15" t="s">
        <v>70</v>
      </c>
      <c r="M228" s="15" t="s">
        <v>87</v>
      </c>
      <c r="N228" s="15" t="s">
        <v>72</v>
      </c>
      <c r="O228" s="27">
        <v>21</v>
      </c>
      <c r="P228" s="15" t="s">
        <v>28</v>
      </c>
      <c r="Q228" s="27">
        <v>6.8</v>
      </c>
      <c r="R228" s="27" t="s">
        <v>28</v>
      </c>
      <c r="S228" s="12" t="s">
        <v>700</v>
      </c>
      <c r="T228" s="10" t="s">
        <v>113</v>
      </c>
      <c r="U228" s="15" t="s">
        <v>75</v>
      </c>
      <c r="V228" s="10" t="s">
        <v>90</v>
      </c>
      <c r="W228" s="134" t="s">
        <v>34</v>
      </c>
      <c r="X228" s="10" t="s">
        <v>670</v>
      </c>
      <c r="Y228" s="25" t="s">
        <v>671</v>
      </c>
      <c r="Z228" s="25" t="s">
        <v>672</v>
      </c>
      <c r="AA228" s="6"/>
    </row>
    <row r="229" spans="1:27" s="10" customFormat="1" ht="15.9" customHeight="1" x14ac:dyDescent="0.25">
      <c r="A229" s="6" t="s">
        <v>160</v>
      </c>
      <c r="B229" s="10" t="s">
        <v>81</v>
      </c>
      <c r="C229" s="10" t="s">
        <v>161</v>
      </c>
      <c r="D229" s="10" t="s">
        <v>83</v>
      </c>
      <c r="E229" s="10" t="s">
        <v>667</v>
      </c>
      <c r="F229" s="15">
        <v>2.9</v>
      </c>
      <c r="G229" s="15" t="s">
        <v>225</v>
      </c>
      <c r="H229" s="10">
        <f>Table1[[#This Row],[Concentration effective (avant conversion)]]*140.116</f>
        <v>406.33640000000003</v>
      </c>
      <c r="I229" s="15" t="s">
        <v>250</v>
      </c>
      <c r="J229" s="131" t="s">
        <v>34</v>
      </c>
      <c r="K229" s="10" t="s">
        <v>704</v>
      </c>
      <c r="L229" s="15" t="s">
        <v>70</v>
      </c>
      <c r="M229" s="15" t="s">
        <v>87</v>
      </c>
      <c r="N229" s="15" t="s">
        <v>72</v>
      </c>
      <c r="O229" s="27">
        <v>21</v>
      </c>
      <c r="P229" s="15" t="s">
        <v>28</v>
      </c>
      <c r="Q229" s="27">
        <v>6.8</v>
      </c>
      <c r="R229" s="27" t="s">
        <v>698</v>
      </c>
      <c r="S229" s="131" t="s">
        <v>34</v>
      </c>
      <c r="T229" s="10" t="s">
        <v>113</v>
      </c>
      <c r="U229" s="15" t="s">
        <v>75</v>
      </c>
      <c r="V229" s="10" t="s">
        <v>90</v>
      </c>
      <c r="W229" s="134" t="s">
        <v>34</v>
      </c>
      <c r="X229" s="10" t="s">
        <v>670</v>
      </c>
      <c r="Y229" s="25" t="s">
        <v>671</v>
      </c>
      <c r="Z229" s="25" t="s">
        <v>672</v>
      </c>
      <c r="AA229" s="6"/>
    </row>
    <row r="230" spans="1:27" s="10" customFormat="1" ht="15.9" customHeight="1" x14ac:dyDescent="0.25">
      <c r="A230" s="6" t="s">
        <v>160</v>
      </c>
      <c r="B230" s="10" t="s">
        <v>81</v>
      </c>
      <c r="C230" s="10" t="s">
        <v>161</v>
      </c>
      <c r="D230" s="10" t="s">
        <v>83</v>
      </c>
      <c r="E230" s="10" t="s">
        <v>667</v>
      </c>
      <c r="F230" s="15">
        <v>2.7</v>
      </c>
      <c r="G230" s="15" t="s">
        <v>225</v>
      </c>
      <c r="H230" s="10">
        <f>Table1[[#This Row],[Concentration effective (avant conversion)]]*140.116</f>
        <v>378.31320000000005</v>
      </c>
      <c r="I230" s="15" t="s">
        <v>250</v>
      </c>
      <c r="J230" s="131" t="s">
        <v>34</v>
      </c>
      <c r="K230" s="10" t="s">
        <v>705</v>
      </c>
      <c r="L230" s="15" t="s">
        <v>70</v>
      </c>
      <c r="M230" s="15" t="s">
        <v>87</v>
      </c>
      <c r="N230" s="15" t="s">
        <v>72</v>
      </c>
      <c r="O230" s="27">
        <v>21</v>
      </c>
      <c r="P230" s="15" t="s">
        <v>28</v>
      </c>
      <c r="Q230" s="27">
        <v>6.8</v>
      </c>
      <c r="R230" s="27" t="s">
        <v>706</v>
      </c>
      <c r="S230" s="131" t="s">
        <v>34</v>
      </c>
      <c r="T230" s="10" t="s">
        <v>113</v>
      </c>
      <c r="U230" s="15" t="s">
        <v>75</v>
      </c>
      <c r="V230" s="10" t="s">
        <v>90</v>
      </c>
      <c r="W230" s="134" t="s">
        <v>34</v>
      </c>
      <c r="X230" s="10" t="s">
        <v>670</v>
      </c>
      <c r="Y230" s="25" t="s">
        <v>671</v>
      </c>
      <c r="Z230" s="25" t="s">
        <v>672</v>
      </c>
      <c r="AA230" s="6"/>
    </row>
    <row r="231" spans="1:27" s="10" customFormat="1" ht="15.9" customHeight="1" x14ac:dyDescent="0.25">
      <c r="A231" s="6" t="s">
        <v>160</v>
      </c>
      <c r="B231" s="10" t="s">
        <v>81</v>
      </c>
      <c r="C231" s="10" t="s">
        <v>161</v>
      </c>
      <c r="D231" s="10" t="s">
        <v>83</v>
      </c>
      <c r="E231" s="10" t="s">
        <v>667</v>
      </c>
      <c r="F231" s="15">
        <v>16.5</v>
      </c>
      <c r="G231" s="15" t="s">
        <v>225</v>
      </c>
      <c r="H231" s="10">
        <f>Table1[[#This Row],[Concentration effective (avant conversion)]]*140.116</f>
        <v>2311.9140000000002</v>
      </c>
      <c r="I231" s="15" t="s">
        <v>86</v>
      </c>
      <c r="J231" s="131" t="s">
        <v>34</v>
      </c>
      <c r="K231" s="10" t="s">
        <v>707</v>
      </c>
      <c r="L231" s="15" t="s">
        <v>70</v>
      </c>
      <c r="M231" s="15" t="s">
        <v>87</v>
      </c>
      <c r="N231" s="15" t="s">
        <v>72</v>
      </c>
      <c r="O231" s="27">
        <v>21</v>
      </c>
      <c r="P231" s="15" t="s">
        <v>28</v>
      </c>
      <c r="Q231" s="27">
        <v>6.8</v>
      </c>
      <c r="R231" s="27" t="s">
        <v>28</v>
      </c>
      <c r="S231" s="12" t="s">
        <v>708</v>
      </c>
      <c r="T231" s="10" t="s">
        <v>74</v>
      </c>
      <c r="U231" s="15" t="s">
        <v>75</v>
      </c>
      <c r="V231" s="10" t="s">
        <v>90</v>
      </c>
      <c r="W231" s="134" t="s">
        <v>34</v>
      </c>
      <c r="X231" s="10" t="s">
        <v>670</v>
      </c>
      <c r="Y231" s="25" t="s">
        <v>671</v>
      </c>
      <c r="Z231" s="25" t="s">
        <v>672</v>
      </c>
      <c r="AA231" s="6"/>
    </row>
    <row r="232" spans="1:27" s="10" customFormat="1" ht="15.9" customHeight="1" x14ac:dyDescent="0.25">
      <c r="A232" s="6" t="s">
        <v>160</v>
      </c>
      <c r="B232" s="10" t="s">
        <v>81</v>
      </c>
      <c r="C232" s="10" t="s">
        <v>161</v>
      </c>
      <c r="D232" s="10" t="s">
        <v>83</v>
      </c>
      <c r="E232" s="10" t="s">
        <v>667</v>
      </c>
      <c r="F232" s="15">
        <v>20.3</v>
      </c>
      <c r="G232" s="15" t="s">
        <v>225</v>
      </c>
      <c r="H232" s="10">
        <f>Table1[[#This Row],[Concentration effective (avant conversion)]]*140.116</f>
        <v>2844.3548000000005</v>
      </c>
      <c r="I232" s="15" t="s">
        <v>86</v>
      </c>
      <c r="J232" s="131" t="s">
        <v>34</v>
      </c>
      <c r="K232" s="10" t="s">
        <v>709</v>
      </c>
      <c r="L232" s="15" t="s">
        <v>70</v>
      </c>
      <c r="M232" s="15" t="s">
        <v>87</v>
      </c>
      <c r="N232" s="15" t="s">
        <v>72</v>
      </c>
      <c r="O232" s="27">
        <v>21</v>
      </c>
      <c r="P232" s="15" t="s">
        <v>28</v>
      </c>
      <c r="Q232" s="27">
        <v>6.8</v>
      </c>
      <c r="R232" s="27" t="s">
        <v>28</v>
      </c>
      <c r="S232" s="12" t="s">
        <v>696</v>
      </c>
      <c r="T232" s="10" t="s">
        <v>74</v>
      </c>
      <c r="U232" s="15" t="s">
        <v>75</v>
      </c>
      <c r="V232" s="10" t="s">
        <v>90</v>
      </c>
      <c r="W232" s="134" t="s">
        <v>34</v>
      </c>
      <c r="X232" s="10" t="s">
        <v>670</v>
      </c>
      <c r="Y232" s="25" t="s">
        <v>671</v>
      </c>
      <c r="Z232" s="25" t="s">
        <v>672</v>
      </c>
      <c r="AA232" s="6"/>
    </row>
    <row r="233" spans="1:27" s="10" customFormat="1" ht="15.9" customHeight="1" x14ac:dyDescent="0.25">
      <c r="A233" s="6" t="s">
        <v>160</v>
      </c>
      <c r="B233" s="10" t="s">
        <v>81</v>
      </c>
      <c r="C233" s="10" t="s">
        <v>161</v>
      </c>
      <c r="D233" s="10" t="s">
        <v>83</v>
      </c>
      <c r="E233" s="10" t="s">
        <v>667</v>
      </c>
      <c r="F233" s="15">
        <v>2.8</v>
      </c>
      <c r="G233" s="15" t="s">
        <v>225</v>
      </c>
      <c r="H233" s="10">
        <f>Table1[[#This Row],[Concentration effective (avant conversion)]]*140.116</f>
        <v>392.32480000000004</v>
      </c>
      <c r="I233" s="15" t="s">
        <v>250</v>
      </c>
      <c r="J233" s="131" t="s">
        <v>34</v>
      </c>
      <c r="K233" s="10" t="s">
        <v>710</v>
      </c>
      <c r="L233" s="15" t="s">
        <v>70</v>
      </c>
      <c r="M233" s="15" t="s">
        <v>87</v>
      </c>
      <c r="N233" s="15" t="s">
        <v>72</v>
      </c>
      <c r="O233" s="27">
        <v>21</v>
      </c>
      <c r="P233" s="15" t="s">
        <v>28</v>
      </c>
      <c r="Q233" s="27">
        <v>6.8</v>
      </c>
      <c r="R233" s="27" t="s">
        <v>28</v>
      </c>
      <c r="S233" s="12" t="s">
        <v>711</v>
      </c>
      <c r="T233" s="10" t="s">
        <v>113</v>
      </c>
      <c r="U233" s="15" t="s">
        <v>75</v>
      </c>
      <c r="V233" s="10" t="s">
        <v>90</v>
      </c>
      <c r="W233" s="134" t="s">
        <v>34</v>
      </c>
      <c r="X233" s="10" t="s">
        <v>670</v>
      </c>
      <c r="Y233" s="25" t="s">
        <v>671</v>
      </c>
      <c r="Z233" s="25" t="s">
        <v>672</v>
      </c>
      <c r="AA233" s="6"/>
    </row>
    <row r="234" spans="1:27" s="10" customFormat="1" ht="15.9" customHeight="1" x14ac:dyDescent="0.25">
      <c r="A234" s="6" t="s">
        <v>160</v>
      </c>
      <c r="B234" s="10" t="s">
        <v>81</v>
      </c>
      <c r="C234" s="10" t="s">
        <v>161</v>
      </c>
      <c r="D234" s="10" t="s">
        <v>83</v>
      </c>
      <c r="E234" s="10" t="s">
        <v>667</v>
      </c>
      <c r="F234" s="15">
        <v>12.9</v>
      </c>
      <c r="G234" s="15" t="s">
        <v>225</v>
      </c>
      <c r="H234" s="10">
        <f>Table1[[#This Row],[Concentration effective (avant conversion)]]*140.116</f>
        <v>1807.4964000000002</v>
      </c>
      <c r="I234" s="15" t="s">
        <v>250</v>
      </c>
      <c r="J234" s="131" t="s">
        <v>34</v>
      </c>
      <c r="K234" s="10" t="s">
        <v>712</v>
      </c>
      <c r="L234" s="15" t="s">
        <v>70</v>
      </c>
      <c r="M234" s="15" t="s">
        <v>87</v>
      </c>
      <c r="N234" s="15" t="s">
        <v>72</v>
      </c>
      <c r="O234" s="27">
        <v>21</v>
      </c>
      <c r="P234" s="15" t="s">
        <v>28</v>
      </c>
      <c r="Q234" s="27">
        <v>6.8</v>
      </c>
      <c r="R234" s="27" t="s">
        <v>694</v>
      </c>
      <c r="S234" s="131" t="s">
        <v>34</v>
      </c>
      <c r="T234" s="10" t="s">
        <v>113</v>
      </c>
      <c r="U234" s="15" t="s">
        <v>75</v>
      </c>
      <c r="V234" s="10" t="s">
        <v>90</v>
      </c>
      <c r="W234" s="134" t="s">
        <v>34</v>
      </c>
      <c r="X234" s="10" t="s">
        <v>670</v>
      </c>
      <c r="Y234" s="25" t="s">
        <v>671</v>
      </c>
      <c r="Z234" s="25" t="s">
        <v>672</v>
      </c>
      <c r="AA234" s="6"/>
    </row>
    <row r="235" spans="1:27" s="10" customFormat="1" ht="15.9" customHeight="1" x14ac:dyDescent="0.25">
      <c r="A235" s="6" t="s">
        <v>160</v>
      </c>
      <c r="B235" s="10" t="s">
        <v>81</v>
      </c>
      <c r="C235" s="10" t="s">
        <v>161</v>
      </c>
      <c r="D235" s="10" t="s">
        <v>83</v>
      </c>
      <c r="E235" s="10" t="s">
        <v>667</v>
      </c>
      <c r="F235" s="15">
        <v>2</v>
      </c>
      <c r="G235" s="15" t="s">
        <v>225</v>
      </c>
      <c r="H235" s="10">
        <f>Table1[[#This Row],[Concentration effective (avant conversion)]]*140.116</f>
        <v>280.23200000000003</v>
      </c>
      <c r="I235" s="15" t="s">
        <v>86</v>
      </c>
      <c r="J235" s="131" t="s">
        <v>34</v>
      </c>
      <c r="K235" s="10" t="s">
        <v>713</v>
      </c>
      <c r="L235" s="15" t="s">
        <v>70</v>
      </c>
      <c r="M235" s="15" t="s">
        <v>87</v>
      </c>
      <c r="N235" s="15" t="s">
        <v>72</v>
      </c>
      <c r="O235" s="27">
        <v>21</v>
      </c>
      <c r="P235" s="15" t="s">
        <v>28</v>
      </c>
      <c r="Q235" s="27">
        <v>6.8</v>
      </c>
      <c r="R235" s="27" t="s">
        <v>28</v>
      </c>
      <c r="S235" s="12" t="s">
        <v>714</v>
      </c>
      <c r="T235" s="10" t="s">
        <v>74</v>
      </c>
      <c r="U235" s="15" t="s">
        <v>75</v>
      </c>
      <c r="V235" s="10" t="s">
        <v>90</v>
      </c>
      <c r="W235" s="134" t="s">
        <v>34</v>
      </c>
      <c r="X235" s="10" t="s">
        <v>670</v>
      </c>
      <c r="Y235" s="25" t="s">
        <v>671</v>
      </c>
      <c r="Z235" s="25" t="s">
        <v>672</v>
      </c>
      <c r="AA235" s="6"/>
    </row>
    <row r="236" spans="1:27" s="10" customFormat="1" ht="15.9" customHeight="1" x14ac:dyDescent="0.25">
      <c r="A236" s="6" t="s">
        <v>160</v>
      </c>
      <c r="B236" s="10" t="s">
        <v>81</v>
      </c>
      <c r="C236" s="10" t="s">
        <v>161</v>
      </c>
      <c r="D236" s="10" t="s">
        <v>83</v>
      </c>
      <c r="E236" s="10" t="s">
        <v>667</v>
      </c>
      <c r="F236" s="15">
        <v>19.399999999999999</v>
      </c>
      <c r="G236" s="15" t="s">
        <v>225</v>
      </c>
      <c r="H236" s="10">
        <f>Table1[[#This Row],[Concentration effective (avant conversion)]]*140.116</f>
        <v>2718.2503999999999</v>
      </c>
      <c r="I236" s="15" t="s">
        <v>112</v>
      </c>
      <c r="J236" s="131" t="s">
        <v>34</v>
      </c>
      <c r="K236" s="10" t="s">
        <v>715</v>
      </c>
      <c r="L236" s="15" t="s">
        <v>70</v>
      </c>
      <c r="M236" s="15" t="s">
        <v>87</v>
      </c>
      <c r="N236" s="15" t="s">
        <v>72</v>
      </c>
      <c r="O236" s="27">
        <v>21</v>
      </c>
      <c r="P236" s="15" t="s">
        <v>28</v>
      </c>
      <c r="Q236" s="27">
        <v>6.8</v>
      </c>
      <c r="R236" s="27" t="s">
        <v>28</v>
      </c>
      <c r="S236" s="12" t="s">
        <v>716</v>
      </c>
      <c r="T236" s="10" t="s">
        <v>113</v>
      </c>
      <c r="U236" s="15" t="s">
        <v>75</v>
      </c>
      <c r="V236" s="10" t="s">
        <v>90</v>
      </c>
      <c r="W236" s="134" t="s">
        <v>34</v>
      </c>
      <c r="X236" s="10" t="s">
        <v>670</v>
      </c>
      <c r="Y236" s="25" t="s">
        <v>671</v>
      </c>
      <c r="Z236" s="25" t="s">
        <v>672</v>
      </c>
      <c r="AA236" s="6"/>
    </row>
    <row r="237" spans="1:27" s="10" customFormat="1" ht="15.9" customHeight="1" x14ac:dyDescent="0.25">
      <c r="A237" s="6" t="s">
        <v>160</v>
      </c>
      <c r="B237" s="10" t="s">
        <v>81</v>
      </c>
      <c r="C237" s="10" t="s">
        <v>161</v>
      </c>
      <c r="D237" s="10" t="s">
        <v>83</v>
      </c>
      <c r="E237" s="10" t="s">
        <v>667</v>
      </c>
      <c r="F237" s="15">
        <v>18.7</v>
      </c>
      <c r="G237" s="15" t="s">
        <v>225</v>
      </c>
      <c r="H237" s="10">
        <f>Table1[[#This Row],[Concentration effective (avant conversion)]]*140.116</f>
        <v>2620.1692000000003</v>
      </c>
      <c r="I237" s="15" t="s">
        <v>112</v>
      </c>
      <c r="J237" s="131" t="s">
        <v>34</v>
      </c>
      <c r="K237" s="10" t="s">
        <v>717</v>
      </c>
      <c r="L237" s="15" t="s">
        <v>70</v>
      </c>
      <c r="M237" s="15" t="s">
        <v>87</v>
      </c>
      <c r="N237" s="15" t="s">
        <v>72</v>
      </c>
      <c r="O237" s="27">
        <v>21</v>
      </c>
      <c r="P237" s="15" t="s">
        <v>28</v>
      </c>
      <c r="Q237" s="27">
        <v>6.8</v>
      </c>
      <c r="R237" s="27" t="s">
        <v>28</v>
      </c>
      <c r="S237" s="12" t="s">
        <v>708</v>
      </c>
      <c r="T237" s="10" t="s">
        <v>113</v>
      </c>
      <c r="U237" s="15" t="s">
        <v>75</v>
      </c>
      <c r="V237" s="10" t="s">
        <v>90</v>
      </c>
      <c r="W237" s="134" t="s">
        <v>34</v>
      </c>
      <c r="X237" s="10" t="s">
        <v>670</v>
      </c>
      <c r="Y237" s="25" t="s">
        <v>671</v>
      </c>
      <c r="Z237" s="25" t="s">
        <v>672</v>
      </c>
      <c r="AA237" s="6"/>
    </row>
    <row r="238" spans="1:27" s="10" customFormat="1" ht="15.9" customHeight="1" x14ac:dyDescent="0.25">
      <c r="A238" s="6" t="s">
        <v>160</v>
      </c>
      <c r="B238" s="10" t="s">
        <v>81</v>
      </c>
      <c r="C238" s="10" t="s">
        <v>161</v>
      </c>
      <c r="D238" s="10" t="s">
        <v>83</v>
      </c>
      <c r="E238" s="10" t="s">
        <v>667</v>
      </c>
      <c r="F238" s="15">
        <v>19.2</v>
      </c>
      <c r="G238" s="15" t="s">
        <v>225</v>
      </c>
      <c r="H238" s="10">
        <f>Table1[[#This Row],[Concentration effective (avant conversion)]]*140.116</f>
        <v>2690.2272000000003</v>
      </c>
      <c r="I238" s="15" t="s">
        <v>112</v>
      </c>
      <c r="J238" s="131" t="s">
        <v>34</v>
      </c>
      <c r="K238" s="10" t="s">
        <v>718</v>
      </c>
      <c r="L238" s="15" t="s">
        <v>70</v>
      </c>
      <c r="M238" s="15" t="s">
        <v>87</v>
      </c>
      <c r="N238" s="15" t="s">
        <v>72</v>
      </c>
      <c r="O238" s="27">
        <v>21</v>
      </c>
      <c r="P238" s="15" t="s">
        <v>28</v>
      </c>
      <c r="Q238" s="27">
        <v>6.8</v>
      </c>
      <c r="R238" s="27" t="s">
        <v>28</v>
      </c>
      <c r="S238" s="12" t="s">
        <v>700</v>
      </c>
      <c r="T238" s="10" t="s">
        <v>113</v>
      </c>
      <c r="U238" s="15" t="s">
        <v>75</v>
      </c>
      <c r="V238" s="10" t="s">
        <v>90</v>
      </c>
      <c r="W238" s="134" t="s">
        <v>34</v>
      </c>
      <c r="X238" s="10" t="s">
        <v>670</v>
      </c>
      <c r="Y238" s="25" t="s">
        <v>671</v>
      </c>
      <c r="Z238" s="25" t="s">
        <v>672</v>
      </c>
      <c r="AA238" s="6"/>
    </row>
    <row r="239" spans="1:27" s="10" customFormat="1" ht="15.9" customHeight="1" x14ac:dyDescent="0.25">
      <c r="A239" s="6" t="s">
        <v>160</v>
      </c>
      <c r="B239" s="10" t="s">
        <v>81</v>
      </c>
      <c r="C239" s="10" t="s">
        <v>161</v>
      </c>
      <c r="D239" s="10" t="s">
        <v>83</v>
      </c>
      <c r="E239" s="10" t="s">
        <v>667</v>
      </c>
      <c r="F239" s="15">
        <v>20.3</v>
      </c>
      <c r="G239" s="15" t="s">
        <v>225</v>
      </c>
      <c r="H239" s="10">
        <f>Table1[[#This Row],[Concentration effective (avant conversion)]]*140.116</f>
        <v>2844.3548000000005</v>
      </c>
      <c r="I239" s="15" t="s">
        <v>112</v>
      </c>
      <c r="J239" s="131" t="s">
        <v>34</v>
      </c>
      <c r="K239" s="10" t="s">
        <v>719</v>
      </c>
      <c r="L239" s="15" t="s">
        <v>70</v>
      </c>
      <c r="M239" s="15" t="s">
        <v>87</v>
      </c>
      <c r="N239" s="15" t="s">
        <v>72</v>
      </c>
      <c r="O239" s="27">
        <v>21</v>
      </c>
      <c r="P239" s="15" t="s">
        <v>28</v>
      </c>
      <c r="Q239" s="27">
        <v>6.8</v>
      </c>
      <c r="R239" s="27" t="s">
        <v>28</v>
      </c>
      <c r="S239" s="12" t="s">
        <v>692</v>
      </c>
      <c r="T239" s="10" t="s">
        <v>113</v>
      </c>
      <c r="U239" s="15" t="s">
        <v>75</v>
      </c>
      <c r="V239" s="10" t="s">
        <v>90</v>
      </c>
      <c r="W239" s="134" t="s">
        <v>34</v>
      </c>
      <c r="X239" s="10" t="s">
        <v>670</v>
      </c>
      <c r="Y239" s="25" t="s">
        <v>671</v>
      </c>
      <c r="Z239" s="25" t="s">
        <v>672</v>
      </c>
      <c r="AA239" s="6"/>
    </row>
    <row r="240" spans="1:27" s="10" customFormat="1" ht="15.9" customHeight="1" x14ac:dyDescent="0.25">
      <c r="A240" s="6" t="s">
        <v>160</v>
      </c>
      <c r="B240" s="10" t="s">
        <v>81</v>
      </c>
      <c r="C240" s="10" t="s">
        <v>161</v>
      </c>
      <c r="D240" s="10" t="s">
        <v>83</v>
      </c>
      <c r="E240" s="10" t="s">
        <v>667</v>
      </c>
      <c r="F240" s="15">
        <v>2.2000000000000002</v>
      </c>
      <c r="G240" s="15" t="s">
        <v>225</v>
      </c>
      <c r="H240" s="10">
        <f>Table1[[#This Row],[Concentration effective (avant conversion)]]*140.116</f>
        <v>308.25520000000006</v>
      </c>
      <c r="I240" s="15" t="s">
        <v>250</v>
      </c>
      <c r="J240" s="131" t="s">
        <v>34</v>
      </c>
      <c r="K240" s="10" t="s">
        <v>720</v>
      </c>
      <c r="L240" s="15" t="s">
        <v>70</v>
      </c>
      <c r="M240" s="15" t="s">
        <v>87</v>
      </c>
      <c r="N240" s="15" t="s">
        <v>72</v>
      </c>
      <c r="O240" s="27">
        <v>21</v>
      </c>
      <c r="P240" s="15" t="s">
        <v>28</v>
      </c>
      <c r="Q240" s="27">
        <v>6.8</v>
      </c>
      <c r="R240" s="27" t="s">
        <v>28</v>
      </c>
      <c r="S240" s="12" t="s">
        <v>721</v>
      </c>
      <c r="T240" s="10" t="s">
        <v>113</v>
      </c>
      <c r="U240" s="15" t="s">
        <v>75</v>
      </c>
      <c r="V240" s="10" t="s">
        <v>90</v>
      </c>
      <c r="W240" s="134" t="s">
        <v>34</v>
      </c>
      <c r="X240" s="10" t="s">
        <v>670</v>
      </c>
      <c r="Y240" s="25" t="s">
        <v>671</v>
      </c>
      <c r="Z240" s="25" t="s">
        <v>672</v>
      </c>
      <c r="AA240" s="6"/>
    </row>
    <row r="241" spans="1:27" s="10" customFormat="1" ht="15.9" customHeight="1" x14ac:dyDescent="0.25">
      <c r="A241" s="6" t="s">
        <v>160</v>
      </c>
      <c r="B241" s="10" t="s">
        <v>81</v>
      </c>
      <c r="C241" s="10" t="s">
        <v>161</v>
      </c>
      <c r="D241" s="10" t="s">
        <v>83</v>
      </c>
      <c r="E241" s="10" t="s">
        <v>667</v>
      </c>
      <c r="F241" s="15">
        <v>5.3</v>
      </c>
      <c r="G241" s="15" t="s">
        <v>225</v>
      </c>
      <c r="H241" s="10">
        <f>Table1[[#This Row],[Concentration effective (avant conversion)]]*140.116</f>
        <v>742.61480000000006</v>
      </c>
      <c r="I241" s="15" t="s">
        <v>112</v>
      </c>
      <c r="J241" s="131" t="s">
        <v>34</v>
      </c>
      <c r="K241" s="10" t="s">
        <v>722</v>
      </c>
      <c r="L241" s="15" t="s">
        <v>70</v>
      </c>
      <c r="M241" s="15" t="s">
        <v>87</v>
      </c>
      <c r="N241" s="15" t="s">
        <v>72</v>
      </c>
      <c r="O241" s="27">
        <v>21</v>
      </c>
      <c r="P241" s="15" t="s">
        <v>28</v>
      </c>
      <c r="Q241" s="27">
        <v>6.8</v>
      </c>
      <c r="R241" s="27" t="s">
        <v>723</v>
      </c>
      <c r="S241" s="131" t="s">
        <v>34</v>
      </c>
      <c r="T241" s="10" t="s">
        <v>113</v>
      </c>
      <c r="U241" s="15" t="s">
        <v>75</v>
      </c>
      <c r="V241" s="10" t="s">
        <v>90</v>
      </c>
      <c r="W241" s="134" t="s">
        <v>34</v>
      </c>
      <c r="X241" s="10" t="s">
        <v>670</v>
      </c>
      <c r="Y241" s="25" t="s">
        <v>671</v>
      </c>
      <c r="Z241" s="25" t="s">
        <v>672</v>
      </c>
      <c r="AA241" s="6"/>
    </row>
    <row r="242" spans="1:27" s="10" customFormat="1" ht="15.9" customHeight="1" x14ac:dyDescent="0.25">
      <c r="A242" s="6" t="s">
        <v>160</v>
      </c>
      <c r="B242" s="10" t="s">
        <v>81</v>
      </c>
      <c r="C242" s="10" t="s">
        <v>161</v>
      </c>
      <c r="D242" s="10" t="s">
        <v>83</v>
      </c>
      <c r="E242" s="10" t="s">
        <v>667</v>
      </c>
      <c r="F242" s="15">
        <v>27.8</v>
      </c>
      <c r="G242" s="15" t="s">
        <v>225</v>
      </c>
      <c r="H242" s="10">
        <f>Table1[[#This Row],[Concentration effective (avant conversion)]]*140.116</f>
        <v>3895.2248000000004</v>
      </c>
      <c r="I242" s="15" t="s">
        <v>86</v>
      </c>
      <c r="J242" s="131" t="s">
        <v>34</v>
      </c>
      <c r="K242" s="10" t="s">
        <v>724</v>
      </c>
      <c r="L242" s="15" t="s">
        <v>70</v>
      </c>
      <c r="M242" s="15" t="s">
        <v>87</v>
      </c>
      <c r="N242" s="15" t="s">
        <v>72</v>
      </c>
      <c r="O242" s="27">
        <v>21</v>
      </c>
      <c r="P242" s="15" t="s">
        <v>28</v>
      </c>
      <c r="Q242" s="27">
        <v>6.8</v>
      </c>
      <c r="R242" s="27" t="s">
        <v>679</v>
      </c>
      <c r="S242" s="131" t="s">
        <v>34</v>
      </c>
      <c r="T242" s="10" t="s">
        <v>74</v>
      </c>
      <c r="U242" s="15" t="s">
        <v>75</v>
      </c>
      <c r="V242" s="10" t="s">
        <v>90</v>
      </c>
      <c r="W242" s="134" t="s">
        <v>34</v>
      </c>
      <c r="X242" s="10" t="s">
        <v>670</v>
      </c>
      <c r="Y242" s="25" t="s">
        <v>671</v>
      </c>
      <c r="Z242" s="25" t="s">
        <v>672</v>
      </c>
      <c r="AA242" s="6"/>
    </row>
    <row r="243" spans="1:27" s="10" customFormat="1" ht="15.9" customHeight="1" x14ac:dyDescent="0.25">
      <c r="A243" s="6" t="s">
        <v>160</v>
      </c>
      <c r="B243" s="10" t="s">
        <v>81</v>
      </c>
      <c r="C243" s="10" t="s">
        <v>161</v>
      </c>
      <c r="D243" s="10" t="s">
        <v>83</v>
      </c>
      <c r="E243" s="10" t="s">
        <v>667</v>
      </c>
      <c r="F243" s="15">
        <v>2.6</v>
      </c>
      <c r="G243" s="15" t="s">
        <v>225</v>
      </c>
      <c r="H243" s="10">
        <f>Table1[[#This Row],[Concentration effective (avant conversion)]]*140.116</f>
        <v>364.30160000000006</v>
      </c>
      <c r="I243" s="15" t="s">
        <v>250</v>
      </c>
      <c r="J243" s="131" t="s">
        <v>34</v>
      </c>
      <c r="K243" s="10" t="s">
        <v>725</v>
      </c>
      <c r="L243" s="15" t="s">
        <v>70</v>
      </c>
      <c r="M243" s="15" t="s">
        <v>87</v>
      </c>
      <c r="N243" s="15" t="s">
        <v>72</v>
      </c>
      <c r="O243" s="27">
        <v>21</v>
      </c>
      <c r="P243" s="15" t="s">
        <v>28</v>
      </c>
      <c r="Q243" s="27">
        <v>6.8</v>
      </c>
      <c r="R243" s="27" t="s">
        <v>28</v>
      </c>
      <c r="S243" s="12" t="s">
        <v>726</v>
      </c>
      <c r="T243" s="10" t="s">
        <v>113</v>
      </c>
      <c r="U243" s="15" t="s">
        <v>75</v>
      </c>
      <c r="V243" s="10" t="s">
        <v>90</v>
      </c>
      <c r="W243" s="134" t="s">
        <v>34</v>
      </c>
      <c r="X243" s="10" t="s">
        <v>670</v>
      </c>
      <c r="Y243" s="25" t="s">
        <v>671</v>
      </c>
      <c r="Z243" s="25" t="s">
        <v>672</v>
      </c>
      <c r="AA243" s="6"/>
    </row>
    <row r="244" spans="1:27" s="10" customFormat="1" ht="15.9" customHeight="1" x14ac:dyDescent="0.25">
      <c r="A244" s="6" t="s">
        <v>160</v>
      </c>
      <c r="B244" s="10" t="s">
        <v>81</v>
      </c>
      <c r="C244" s="10" t="s">
        <v>161</v>
      </c>
      <c r="D244" s="10" t="s">
        <v>83</v>
      </c>
      <c r="E244" s="10" t="s">
        <v>667</v>
      </c>
      <c r="F244" s="15">
        <v>3.1</v>
      </c>
      <c r="G244" s="15" t="s">
        <v>225</v>
      </c>
      <c r="H244" s="10">
        <f>Table1[[#This Row],[Concentration effective (avant conversion)]]*140.116</f>
        <v>434.35960000000006</v>
      </c>
      <c r="I244" s="15" t="s">
        <v>250</v>
      </c>
      <c r="J244" s="131" t="s">
        <v>34</v>
      </c>
      <c r="K244" s="10" t="s">
        <v>727</v>
      </c>
      <c r="L244" s="15" t="s">
        <v>70</v>
      </c>
      <c r="M244" s="15" t="s">
        <v>87</v>
      </c>
      <c r="N244" s="15" t="s">
        <v>72</v>
      </c>
      <c r="O244" s="27">
        <v>21</v>
      </c>
      <c r="P244" s="15" t="s">
        <v>28</v>
      </c>
      <c r="Q244" s="27">
        <v>6.8</v>
      </c>
      <c r="R244" s="27" t="s">
        <v>28</v>
      </c>
      <c r="S244" s="12" t="s">
        <v>728</v>
      </c>
      <c r="T244" s="10" t="s">
        <v>113</v>
      </c>
      <c r="U244" s="15" t="s">
        <v>75</v>
      </c>
      <c r="V244" s="10" t="s">
        <v>90</v>
      </c>
      <c r="W244" s="134" t="s">
        <v>34</v>
      </c>
      <c r="X244" s="10" t="s">
        <v>670</v>
      </c>
      <c r="Y244" s="25" t="s">
        <v>671</v>
      </c>
      <c r="Z244" s="25" t="s">
        <v>672</v>
      </c>
      <c r="AA244" s="6"/>
    </row>
    <row r="245" spans="1:27" s="10" customFormat="1" ht="15.9" customHeight="1" x14ac:dyDescent="0.25">
      <c r="A245" s="6" t="s">
        <v>160</v>
      </c>
      <c r="B245" s="10" t="s">
        <v>81</v>
      </c>
      <c r="C245" s="10" t="s">
        <v>161</v>
      </c>
      <c r="D245" s="10" t="s">
        <v>83</v>
      </c>
      <c r="E245" s="10" t="s">
        <v>667</v>
      </c>
      <c r="F245" s="15">
        <v>26.4</v>
      </c>
      <c r="G245" s="15" t="s">
        <v>225</v>
      </c>
      <c r="H245" s="10">
        <f>Table1[[#This Row],[Concentration effective (avant conversion)]]*140.116</f>
        <v>3699.0624000000003</v>
      </c>
      <c r="I245" s="15" t="s">
        <v>112</v>
      </c>
      <c r="J245" s="131" t="s">
        <v>34</v>
      </c>
      <c r="K245" s="10" t="s">
        <v>729</v>
      </c>
      <c r="L245" s="15" t="s">
        <v>70</v>
      </c>
      <c r="M245" s="15" t="s">
        <v>87</v>
      </c>
      <c r="N245" s="15" t="s">
        <v>72</v>
      </c>
      <c r="O245" s="27">
        <v>21</v>
      </c>
      <c r="P245" s="15" t="s">
        <v>28</v>
      </c>
      <c r="Q245" s="27">
        <v>6.8</v>
      </c>
      <c r="R245" s="27" t="s">
        <v>28</v>
      </c>
      <c r="S245" s="12" t="s">
        <v>726</v>
      </c>
      <c r="T245" s="10" t="s">
        <v>113</v>
      </c>
      <c r="U245" s="15" t="s">
        <v>75</v>
      </c>
      <c r="V245" s="10" t="s">
        <v>90</v>
      </c>
      <c r="W245" s="134" t="s">
        <v>34</v>
      </c>
      <c r="X245" s="10" t="s">
        <v>670</v>
      </c>
      <c r="Y245" s="25" t="s">
        <v>671</v>
      </c>
      <c r="Z245" s="25" t="s">
        <v>672</v>
      </c>
      <c r="AA245" s="6"/>
    </row>
    <row r="246" spans="1:27" s="10" customFormat="1" ht="15.9" customHeight="1" x14ac:dyDescent="0.25">
      <c r="A246" s="6" t="s">
        <v>160</v>
      </c>
      <c r="B246" s="10" t="s">
        <v>81</v>
      </c>
      <c r="C246" s="10" t="s">
        <v>161</v>
      </c>
      <c r="D246" s="10" t="s">
        <v>83</v>
      </c>
      <c r="E246" s="10" t="s">
        <v>667</v>
      </c>
      <c r="F246" s="15">
        <v>3</v>
      </c>
      <c r="G246" s="15" t="s">
        <v>225</v>
      </c>
      <c r="H246" s="10">
        <f>Table1[[#This Row],[Concentration effective (avant conversion)]]*140.116</f>
        <v>420.34800000000007</v>
      </c>
      <c r="I246" s="15" t="s">
        <v>250</v>
      </c>
      <c r="J246" s="131" t="s">
        <v>34</v>
      </c>
      <c r="K246" s="10" t="s">
        <v>730</v>
      </c>
      <c r="L246" s="15" t="s">
        <v>70</v>
      </c>
      <c r="M246" s="15" t="s">
        <v>87</v>
      </c>
      <c r="N246" s="15" t="s">
        <v>72</v>
      </c>
      <c r="O246" s="27">
        <v>21</v>
      </c>
      <c r="P246" s="15" t="s">
        <v>28</v>
      </c>
      <c r="Q246" s="27">
        <v>6.8</v>
      </c>
      <c r="R246" s="27" t="s">
        <v>28</v>
      </c>
      <c r="S246" s="12" t="s">
        <v>731</v>
      </c>
      <c r="T246" s="10" t="s">
        <v>113</v>
      </c>
      <c r="U246" s="15" t="s">
        <v>75</v>
      </c>
      <c r="V246" s="10" t="s">
        <v>90</v>
      </c>
      <c r="W246" s="134" t="s">
        <v>34</v>
      </c>
      <c r="X246" s="10" t="s">
        <v>670</v>
      </c>
      <c r="Y246" s="25" t="s">
        <v>671</v>
      </c>
      <c r="Z246" s="25" t="s">
        <v>672</v>
      </c>
      <c r="AA246" s="6"/>
    </row>
    <row r="247" spans="1:27" s="10" customFormat="1" ht="15.9" customHeight="1" x14ac:dyDescent="0.25">
      <c r="A247" s="6" t="s">
        <v>160</v>
      </c>
      <c r="B247" s="10" t="s">
        <v>81</v>
      </c>
      <c r="C247" s="10" t="s">
        <v>161</v>
      </c>
      <c r="D247" s="10" t="s">
        <v>83</v>
      </c>
      <c r="E247" s="10" t="s">
        <v>667</v>
      </c>
      <c r="F247" s="15">
        <v>4.7</v>
      </c>
      <c r="G247" s="15" t="s">
        <v>225</v>
      </c>
      <c r="H247" s="10">
        <f>Table1[[#This Row],[Concentration effective (avant conversion)]]*140.116</f>
        <v>658.54520000000014</v>
      </c>
      <c r="I247" s="15" t="s">
        <v>250</v>
      </c>
      <c r="J247" s="131" t="s">
        <v>34</v>
      </c>
      <c r="K247" s="10" t="s">
        <v>732</v>
      </c>
      <c r="L247" s="15" t="s">
        <v>70</v>
      </c>
      <c r="M247" s="15" t="s">
        <v>87</v>
      </c>
      <c r="N247" s="15" t="s">
        <v>72</v>
      </c>
      <c r="O247" s="27">
        <v>21</v>
      </c>
      <c r="P247" s="15" t="s">
        <v>28</v>
      </c>
      <c r="Q247" s="27">
        <v>6</v>
      </c>
      <c r="R247" s="27" t="s">
        <v>28</v>
      </c>
      <c r="S247" s="131" t="s">
        <v>34</v>
      </c>
      <c r="T247" s="10" t="s">
        <v>113</v>
      </c>
      <c r="U247" s="15" t="s">
        <v>75</v>
      </c>
      <c r="V247" s="10" t="s">
        <v>90</v>
      </c>
      <c r="W247" s="134" t="s">
        <v>34</v>
      </c>
      <c r="X247" s="10" t="s">
        <v>670</v>
      </c>
      <c r="Y247" s="25" t="s">
        <v>671</v>
      </c>
      <c r="Z247" s="25" t="s">
        <v>672</v>
      </c>
      <c r="AA247" s="6"/>
    </row>
    <row r="248" spans="1:27" s="10" customFormat="1" ht="15.9" customHeight="1" x14ac:dyDescent="0.25">
      <c r="A248" s="6" t="s">
        <v>160</v>
      </c>
      <c r="B248" s="10" t="s">
        <v>81</v>
      </c>
      <c r="C248" s="10" t="s">
        <v>161</v>
      </c>
      <c r="D248" s="10" t="s">
        <v>83</v>
      </c>
      <c r="E248" s="10" t="s">
        <v>667</v>
      </c>
      <c r="F248" s="15">
        <v>32.799999999999997</v>
      </c>
      <c r="G248" s="15" t="s">
        <v>225</v>
      </c>
      <c r="H248" s="10">
        <f>Table1[[#This Row],[Concentration effective (avant conversion)]]*140.116</f>
        <v>4595.8047999999999</v>
      </c>
      <c r="I248" s="15" t="s">
        <v>112</v>
      </c>
      <c r="J248" s="131" t="s">
        <v>34</v>
      </c>
      <c r="K248" s="10" t="s">
        <v>733</v>
      </c>
      <c r="L248" s="15" t="s">
        <v>70</v>
      </c>
      <c r="M248" s="15" t="s">
        <v>87</v>
      </c>
      <c r="N248" s="15" t="s">
        <v>72</v>
      </c>
      <c r="O248" s="27">
        <v>21</v>
      </c>
      <c r="P248" s="15" t="s">
        <v>28</v>
      </c>
      <c r="Q248" s="27">
        <v>6.8</v>
      </c>
      <c r="R248" s="27" t="s">
        <v>679</v>
      </c>
      <c r="S248" s="131" t="s">
        <v>34</v>
      </c>
      <c r="T248" s="10" t="s">
        <v>113</v>
      </c>
      <c r="U248" s="15" t="s">
        <v>75</v>
      </c>
      <c r="V248" s="10" t="s">
        <v>90</v>
      </c>
      <c r="W248" s="134" t="s">
        <v>34</v>
      </c>
      <c r="X248" s="10" t="s">
        <v>670</v>
      </c>
      <c r="Y248" s="25" t="s">
        <v>671</v>
      </c>
      <c r="Z248" s="25" t="s">
        <v>672</v>
      </c>
      <c r="AA248" s="6"/>
    </row>
    <row r="249" spans="1:27" s="10" customFormat="1" ht="15.9" customHeight="1" x14ac:dyDescent="0.25">
      <c r="A249" s="6" t="s">
        <v>160</v>
      </c>
      <c r="B249" s="10" t="s">
        <v>81</v>
      </c>
      <c r="C249" s="10" t="s">
        <v>161</v>
      </c>
      <c r="D249" s="10" t="s">
        <v>83</v>
      </c>
      <c r="E249" s="10" t="s">
        <v>667</v>
      </c>
      <c r="F249" s="15">
        <v>30.7</v>
      </c>
      <c r="G249" s="15" t="s">
        <v>225</v>
      </c>
      <c r="H249" s="10">
        <f>Table1[[#This Row],[Concentration effective (avant conversion)]]*140.116</f>
        <v>4301.5612000000001</v>
      </c>
      <c r="I249" s="15" t="s">
        <v>86</v>
      </c>
      <c r="J249" s="131" t="s">
        <v>34</v>
      </c>
      <c r="K249" s="10" t="s">
        <v>734</v>
      </c>
      <c r="L249" s="15" t="s">
        <v>70</v>
      </c>
      <c r="M249" s="15" t="s">
        <v>87</v>
      </c>
      <c r="N249" s="15" t="s">
        <v>72</v>
      </c>
      <c r="O249" s="27">
        <v>21</v>
      </c>
      <c r="P249" s="15" t="s">
        <v>28</v>
      </c>
      <c r="Q249" s="27">
        <v>6.8</v>
      </c>
      <c r="R249" s="27" t="s">
        <v>28</v>
      </c>
      <c r="S249" s="12" t="s">
        <v>735</v>
      </c>
      <c r="T249" s="10" t="s">
        <v>74</v>
      </c>
      <c r="U249" s="15" t="s">
        <v>75</v>
      </c>
      <c r="V249" s="10" t="s">
        <v>90</v>
      </c>
      <c r="W249" s="134" t="s">
        <v>34</v>
      </c>
      <c r="X249" s="10" t="s">
        <v>670</v>
      </c>
      <c r="Y249" s="25" t="s">
        <v>671</v>
      </c>
      <c r="Z249" s="25" t="s">
        <v>672</v>
      </c>
      <c r="AA249" s="6"/>
    </row>
    <row r="250" spans="1:27" s="10" customFormat="1" ht="15.9" customHeight="1" x14ac:dyDescent="0.25">
      <c r="A250" s="6" t="s">
        <v>160</v>
      </c>
      <c r="B250" s="10" t="s">
        <v>81</v>
      </c>
      <c r="C250" s="10" t="s">
        <v>161</v>
      </c>
      <c r="D250" s="10" t="s">
        <v>83</v>
      </c>
      <c r="E250" s="10" t="s">
        <v>667</v>
      </c>
      <c r="F250" s="15">
        <v>30.6</v>
      </c>
      <c r="G250" s="15" t="s">
        <v>225</v>
      </c>
      <c r="H250" s="10">
        <f>Table1[[#This Row],[Concentration effective (avant conversion)]]*140.116</f>
        <v>4287.5496000000003</v>
      </c>
      <c r="I250" s="15" t="s">
        <v>112</v>
      </c>
      <c r="J250" s="131" t="s">
        <v>34</v>
      </c>
      <c r="K250" s="10" t="s">
        <v>736</v>
      </c>
      <c r="L250" s="15" t="s">
        <v>70</v>
      </c>
      <c r="M250" s="15" t="s">
        <v>87</v>
      </c>
      <c r="N250" s="15" t="s">
        <v>72</v>
      </c>
      <c r="O250" s="27">
        <v>21</v>
      </c>
      <c r="P250" s="15" t="s">
        <v>28</v>
      </c>
      <c r="Q250" s="27">
        <v>6.8</v>
      </c>
      <c r="R250" s="27" t="s">
        <v>681</v>
      </c>
      <c r="S250" s="131" t="s">
        <v>34</v>
      </c>
      <c r="T250" s="10" t="s">
        <v>113</v>
      </c>
      <c r="U250" s="15" t="s">
        <v>75</v>
      </c>
      <c r="V250" s="10" t="s">
        <v>90</v>
      </c>
      <c r="W250" s="134" t="s">
        <v>34</v>
      </c>
      <c r="X250" s="10" t="s">
        <v>670</v>
      </c>
      <c r="Y250" s="25" t="s">
        <v>671</v>
      </c>
      <c r="Z250" s="25" t="s">
        <v>672</v>
      </c>
      <c r="AA250" s="6"/>
    </row>
    <row r="251" spans="1:27" s="10" customFormat="1" ht="15.9" customHeight="1" x14ac:dyDescent="0.25">
      <c r="A251" s="6" t="s">
        <v>160</v>
      </c>
      <c r="B251" s="10" t="s">
        <v>81</v>
      </c>
      <c r="C251" s="10" t="s">
        <v>161</v>
      </c>
      <c r="D251" s="10" t="s">
        <v>83</v>
      </c>
      <c r="E251" s="10" t="s">
        <v>667</v>
      </c>
      <c r="F251" s="15">
        <v>24.5</v>
      </c>
      <c r="G251" s="15" t="s">
        <v>225</v>
      </c>
      <c r="H251" s="10">
        <f>Table1[[#This Row],[Concentration effective (avant conversion)]]*140.116</f>
        <v>3432.8420000000006</v>
      </c>
      <c r="I251" s="15" t="s">
        <v>86</v>
      </c>
      <c r="J251" s="131" t="s">
        <v>34</v>
      </c>
      <c r="K251" s="10" t="s">
        <v>737</v>
      </c>
      <c r="L251" s="15" t="s">
        <v>70</v>
      </c>
      <c r="M251" s="15" t="s">
        <v>87</v>
      </c>
      <c r="N251" s="15" t="s">
        <v>72</v>
      </c>
      <c r="O251" s="27">
        <v>21</v>
      </c>
      <c r="P251" s="15" t="s">
        <v>28</v>
      </c>
      <c r="Q251" s="27">
        <v>6.8</v>
      </c>
      <c r="R251" s="27" t="s">
        <v>28</v>
      </c>
      <c r="S251" s="12" t="s">
        <v>726</v>
      </c>
      <c r="T251" s="10" t="s">
        <v>74</v>
      </c>
      <c r="U251" s="15" t="s">
        <v>75</v>
      </c>
      <c r="V251" s="10" t="s">
        <v>90</v>
      </c>
      <c r="W251" s="133" t="s">
        <v>34</v>
      </c>
      <c r="X251" s="10" t="s">
        <v>670</v>
      </c>
      <c r="Y251" s="25" t="s">
        <v>671</v>
      </c>
      <c r="Z251" s="25" t="s">
        <v>672</v>
      </c>
      <c r="AA251" s="6"/>
    </row>
    <row r="252" spans="1:27" s="10" customFormat="1" ht="15.9" customHeight="1" x14ac:dyDescent="0.25">
      <c r="A252" s="6" t="s">
        <v>160</v>
      </c>
      <c r="B252" s="10" t="s">
        <v>81</v>
      </c>
      <c r="C252" s="10" t="s">
        <v>161</v>
      </c>
      <c r="D252" s="10" t="s">
        <v>83</v>
      </c>
      <c r="E252" s="10" t="s">
        <v>667</v>
      </c>
      <c r="F252" s="15">
        <v>3.9</v>
      </c>
      <c r="G252" s="15" t="s">
        <v>225</v>
      </c>
      <c r="H252" s="10">
        <f>Table1[[#This Row],[Concentration effective (avant conversion)]]*140.116</f>
        <v>546.45240000000001</v>
      </c>
      <c r="I252" s="15" t="s">
        <v>86</v>
      </c>
      <c r="J252" s="131" t="s">
        <v>34</v>
      </c>
      <c r="K252" s="10" t="s">
        <v>738</v>
      </c>
      <c r="L252" s="15" t="s">
        <v>70</v>
      </c>
      <c r="M252" s="15" t="s">
        <v>87</v>
      </c>
      <c r="N252" s="15" t="s">
        <v>72</v>
      </c>
      <c r="O252" s="27">
        <v>21</v>
      </c>
      <c r="P252" s="15" t="s">
        <v>28</v>
      </c>
      <c r="Q252" s="27">
        <v>6.8</v>
      </c>
      <c r="R252" s="27" t="s">
        <v>28</v>
      </c>
      <c r="S252" s="12" t="s">
        <v>721</v>
      </c>
      <c r="T252" s="10" t="s">
        <v>74</v>
      </c>
      <c r="U252" s="15" t="s">
        <v>75</v>
      </c>
      <c r="V252" s="10" t="s">
        <v>90</v>
      </c>
      <c r="W252" s="134" t="s">
        <v>34</v>
      </c>
      <c r="X252" s="10" t="s">
        <v>670</v>
      </c>
      <c r="Y252" s="25" t="s">
        <v>671</v>
      </c>
      <c r="Z252" s="25" t="s">
        <v>672</v>
      </c>
      <c r="AA252" s="6"/>
    </row>
    <row r="253" spans="1:27" s="10" customFormat="1" ht="15.9" customHeight="1" x14ac:dyDescent="0.25">
      <c r="A253" s="6" t="s">
        <v>160</v>
      </c>
      <c r="B253" s="10" t="s">
        <v>81</v>
      </c>
      <c r="C253" s="10" t="s">
        <v>161</v>
      </c>
      <c r="D253" s="10" t="s">
        <v>83</v>
      </c>
      <c r="E253" s="10" t="s">
        <v>667</v>
      </c>
      <c r="F253" s="15">
        <v>1.7</v>
      </c>
      <c r="G253" s="15" t="s">
        <v>225</v>
      </c>
      <c r="H253" s="10">
        <f>Table1[[#This Row],[Concentration effective (avant conversion)]]*140.116</f>
        <v>238.19720000000001</v>
      </c>
      <c r="I253" s="15" t="s">
        <v>250</v>
      </c>
      <c r="J253" s="131" t="s">
        <v>34</v>
      </c>
      <c r="K253" s="10" t="s">
        <v>739</v>
      </c>
      <c r="L253" s="15" t="s">
        <v>70</v>
      </c>
      <c r="M253" s="15" t="s">
        <v>87</v>
      </c>
      <c r="N253" s="15" t="s">
        <v>72</v>
      </c>
      <c r="O253" s="27">
        <v>21</v>
      </c>
      <c r="P253" s="15" t="s">
        <v>28</v>
      </c>
      <c r="Q253" s="27">
        <v>6.8</v>
      </c>
      <c r="R253" s="27" t="s">
        <v>28</v>
      </c>
      <c r="S253" s="12" t="s">
        <v>740</v>
      </c>
      <c r="T253" s="10" t="s">
        <v>113</v>
      </c>
      <c r="U253" s="15" t="s">
        <v>75</v>
      </c>
      <c r="V253" s="10" t="s">
        <v>90</v>
      </c>
      <c r="W253" s="134" t="s">
        <v>34</v>
      </c>
      <c r="X253" s="10" t="s">
        <v>670</v>
      </c>
      <c r="Y253" s="25" t="s">
        <v>671</v>
      </c>
      <c r="Z253" s="25" t="s">
        <v>672</v>
      </c>
      <c r="AA253" s="6"/>
    </row>
    <row r="254" spans="1:27" s="10" customFormat="1" ht="15.9" customHeight="1" x14ac:dyDescent="0.25">
      <c r="A254" s="6" t="s">
        <v>160</v>
      </c>
      <c r="B254" s="10" t="s">
        <v>81</v>
      </c>
      <c r="C254" s="10" t="s">
        <v>161</v>
      </c>
      <c r="D254" s="10" t="s">
        <v>83</v>
      </c>
      <c r="E254" s="10" t="s">
        <v>667</v>
      </c>
      <c r="F254" s="15">
        <v>29.5</v>
      </c>
      <c r="G254" s="15" t="s">
        <v>225</v>
      </c>
      <c r="H254" s="10">
        <f>Table1[[#This Row],[Concentration effective (avant conversion)]]*140.116</f>
        <v>4133.4220000000005</v>
      </c>
      <c r="I254" s="15" t="s">
        <v>86</v>
      </c>
      <c r="J254" s="131" t="s">
        <v>34</v>
      </c>
      <c r="K254" s="10" t="s">
        <v>741</v>
      </c>
      <c r="L254" s="15" t="s">
        <v>70</v>
      </c>
      <c r="M254" s="15" t="s">
        <v>87</v>
      </c>
      <c r="N254" s="15" t="s">
        <v>72</v>
      </c>
      <c r="O254" s="27">
        <v>21</v>
      </c>
      <c r="P254" s="15" t="s">
        <v>28</v>
      </c>
      <c r="Q254" s="27">
        <v>6.8</v>
      </c>
      <c r="R254" s="27" t="s">
        <v>681</v>
      </c>
      <c r="S254" s="131" t="s">
        <v>34</v>
      </c>
      <c r="T254" s="10" t="s">
        <v>74</v>
      </c>
      <c r="U254" s="15" t="s">
        <v>75</v>
      </c>
      <c r="V254" s="10" t="s">
        <v>90</v>
      </c>
      <c r="W254" s="134" t="s">
        <v>34</v>
      </c>
      <c r="X254" s="10" t="s">
        <v>670</v>
      </c>
      <c r="Y254" s="25" t="s">
        <v>671</v>
      </c>
      <c r="Z254" s="25" t="s">
        <v>672</v>
      </c>
      <c r="AA254" s="6"/>
    </row>
    <row r="255" spans="1:27" s="10" customFormat="1" ht="15.9" customHeight="1" x14ac:dyDescent="0.25">
      <c r="A255" s="6" t="s">
        <v>160</v>
      </c>
      <c r="B255" s="10" t="s">
        <v>81</v>
      </c>
      <c r="C255" s="10" t="s">
        <v>161</v>
      </c>
      <c r="D255" s="10" t="s">
        <v>83</v>
      </c>
      <c r="E255" s="10" t="s">
        <v>667</v>
      </c>
      <c r="F255" s="15">
        <v>3.9</v>
      </c>
      <c r="G255" s="15" t="s">
        <v>225</v>
      </c>
      <c r="H255" s="10">
        <f>Table1[[#This Row],[Concentration effective (avant conversion)]]*140.116</f>
        <v>546.45240000000001</v>
      </c>
      <c r="I255" s="15" t="s">
        <v>250</v>
      </c>
      <c r="J255" s="131" t="s">
        <v>34</v>
      </c>
      <c r="K255" s="10" t="s">
        <v>742</v>
      </c>
      <c r="L255" s="15" t="s">
        <v>70</v>
      </c>
      <c r="M255" s="15" t="s">
        <v>87</v>
      </c>
      <c r="N255" s="15" t="s">
        <v>72</v>
      </c>
      <c r="O255" s="27">
        <v>21</v>
      </c>
      <c r="P255" s="15" t="s">
        <v>28</v>
      </c>
      <c r="Q255" s="27">
        <v>6.8</v>
      </c>
      <c r="R255" s="27" t="s">
        <v>685</v>
      </c>
      <c r="S255" s="131" t="s">
        <v>34</v>
      </c>
      <c r="T255" s="10" t="s">
        <v>113</v>
      </c>
      <c r="U255" s="15" t="s">
        <v>75</v>
      </c>
      <c r="V255" s="10" t="s">
        <v>90</v>
      </c>
      <c r="W255" s="134" t="s">
        <v>34</v>
      </c>
      <c r="X255" s="10" t="s">
        <v>670</v>
      </c>
      <c r="Y255" s="25" t="s">
        <v>671</v>
      </c>
      <c r="Z255" s="25" t="s">
        <v>672</v>
      </c>
      <c r="AA255" s="6"/>
    </row>
    <row r="256" spans="1:27" s="10" customFormat="1" ht="15.9" customHeight="1" x14ac:dyDescent="0.25">
      <c r="A256" s="6" t="s">
        <v>160</v>
      </c>
      <c r="B256" s="10" t="s">
        <v>81</v>
      </c>
      <c r="C256" s="10" t="s">
        <v>161</v>
      </c>
      <c r="D256" s="10" t="s">
        <v>83</v>
      </c>
      <c r="E256" s="10" t="s">
        <v>667</v>
      </c>
      <c r="F256" s="15">
        <v>33.200000000000003</v>
      </c>
      <c r="G256" s="15" t="s">
        <v>225</v>
      </c>
      <c r="H256" s="10">
        <f>Table1[[#This Row],[Concentration effective (avant conversion)]]*140.116</f>
        <v>4651.851200000001</v>
      </c>
      <c r="I256" s="15" t="s">
        <v>112</v>
      </c>
      <c r="J256" s="131" t="s">
        <v>34</v>
      </c>
      <c r="K256" s="10" t="s">
        <v>743</v>
      </c>
      <c r="L256" s="15" t="s">
        <v>70</v>
      </c>
      <c r="M256" s="15" t="s">
        <v>87</v>
      </c>
      <c r="N256" s="15" t="s">
        <v>72</v>
      </c>
      <c r="O256" s="27">
        <v>21</v>
      </c>
      <c r="P256" s="15" t="s">
        <v>28</v>
      </c>
      <c r="Q256" s="27">
        <v>6.8</v>
      </c>
      <c r="R256" s="27" t="s">
        <v>28</v>
      </c>
      <c r="S256" s="12" t="s">
        <v>735</v>
      </c>
      <c r="T256" s="10" t="s">
        <v>113</v>
      </c>
      <c r="U256" s="15" t="s">
        <v>75</v>
      </c>
      <c r="V256" s="10" t="s">
        <v>90</v>
      </c>
      <c r="W256" s="134" t="s">
        <v>34</v>
      </c>
      <c r="X256" s="10" t="s">
        <v>670</v>
      </c>
      <c r="Y256" s="25" t="s">
        <v>671</v>
      </c>
      <c r="Z256" s="25" t="s">
        <v>672</v>
      </c>
      <c r="AA256" s="6"/>
    </row>
    <row r="257" spans="1:27" s="10" customFormat="1" ht="15.9" customHeight="1" x14ac:dyDescent="0.25">
      <c r="A257" s="6" t="s">
        <v>160</v>
      </c>
      <c r="B257" s="10" t="s">
        <v>81</v>
      </c>
      <c r="C257" s="10" t="s">
        <v>161</v>
      </c>
      <c r="D257" s="10" t="s">
        <v>83</v>
      </c>
      <c r="E257" s="10" t="s">
        <v>667</v>
      </c>
      <c r="F257" s="15">
        <v>3.6</v>
      </c>
      <c r="G257" s="15" t="s">
        <v>225</v>
      </c>
      <c r="H257" s="10">
        <f>Table1[[#This Row],[Concentration effective (avant conversion)]]*140.116</f>
        <v>504.41760000000005</v>
      </c>
      <c r="I257" s="15" t="s">
        <v>250</v>
      </c>
      <c r="J257" s="131" t="s">
        <v>34</v>
      </c>
      <c r="K257" s="10" t="s">
        <v>744</v>
      </c>
      <c r="L257" s="15" t="s">
        <v>70</v>
      </c>
      <c r="M257" s="15" t="s">
        <v>87</v>
      </c>
      <c r="N257" s="15" t="s">
        <v>72</v>
      </c>
      <c r="O257" s="27">
        <v>21</v>
      </c>
      <c r="P257" s="15" t="s">
        <v>28</v>
      </c>
      <c r="Q257" s="27">
        <v>6.8</v>
      </c>
      <c r="R257" s="27" t="s">
        <v>28</v>
      </c>
      <c r="S257" s="12" t="s">
        <v>745</v>
      </c>
      <c r="T257" s="10" t="s">
        <v>113</v>
      </c>
      <c r="U257" s="15" t="s">
        <v>75</v>
      </c>
      <c r="V257" s="10" t="s">
        <v>90</v>
      </c>
      <c r="W257" s="134" t="s">
        <v>34</v>
      </c>
      <c r="X257" s="10" t="s">
        <v>670</v>
      </c>
      <c r="Y257" s="25" t="s">
        <v>671</v>
      </c>
      <c r="Z257" s="25" t="s">
        <v>672</v>
      </c>
      <c r="AA257" s="6"/>
    </row>
    <row r="258" spans="1:27" s="10" customFormat="1" ht="15.9" customHeight="1" x14ac:dyDescent="0.25">
      <c r="A258" s="6" t="s">
        <v>160</v>
      </c>
      <c r="B258" s="10" t="s">
        <v>81</v>
      </c>
      <c r="C258" s="10" t="s">
        <v>161</v>
      </c>
      <c r="D258" s="10" t="s">
        <v>83</v>
      </c>
      <c r="E258" s="10" t="s">
        <v>667</v>
      </c>
      <c r="F258" s="15">
        <v>6.1</v>
      </c>
      <c r="G258" s="15" t="s">
        <v>225</v>
      </c>
      <c r="H258" s="10">
        <f>Table1[[#This Row],[Concentration effective (avant conversion)]]*140.116</f>
        <v>854.70760000000007</v>
      </c>
      <c r="I258" s="15" t="s">
        <v>86</v>
      </c>
      <c r="J258" s="131" t="s">
        <v>34</v>
      </c>
      <c r="K258" s="10" t="s">
        <v>746</v>
      </c>
      <c r="L258" s="15" t="s">
        <v>70</v>
      </c>
      <c r="M258" s="15" t="s">
        <v>87</v>
      </c>
      <c r="N258" s="15" t="s">
        <v>72</v>
      </c>
      <c r="O258" s="27">
        <v>21</v>
      </c>
      <c r="P258" s="15" t="s">
        <v>28</v>
      </c>
      <c r="Q258" s="27">
        <v>6.8</v>
      </c>
      <c r="R258" s="27" t="s">
        <v>723</v>
      </c>
      <c r="S258" s="131" t="s">
        <v>34</v>
      </c>
      <c r="T258" s="10" t="s">
        <v>74</v>
      </c>
      <c r="U258" s="15" t="s">
        <v>75</v>
      </c>
      <c r="V258" s="10" t="s">
        <v>90</v>
      </c>
      <c r="W258" s="134" t="s">
        <v>34</v>
      </c>
      <c r="X258" s="10" t="s">
        <v>670</v>
      </c>
      <c r="Y258" s="25" t="s">
        <v>671</v>
      </c>
      <c r="Z258" s="25" t="s">
        <v>672</v>
      </c>
      <c r="AA258" s="6"/>
    </row>
    <row r="259" spans="1:27" s="10" customFormat="1" ht="15.9" customHeight="1" x14ac:dyDescent="0.25">
      <c r="A259" s="6" t="s">
        <v>160</v>
      </c>
      <c r="B259" s="10" t="s">
        <v>81</v>
      </c>
      <c r="C259" s="10" t="s">
        <v>161</v>
      </c>
      <c r="D259" s="10" t="s">
        <v>83</v>
      </c>
      <c r="E259" s="10" t="s">
        <v>667</v>
      </c>
      <c r="F259" s="15">
        <v>24.8</v>
      </c>
      <c r="G259" s="15" t="s">
        <v>225</v>
      </c>
      <c r="H259" s="10">
        <f>Table1[[#This Row],[Concentration effective (avant conversion)]]*140.116</f>
        <v>3474.8768000000005</v>
      </c>
      <c r="I259" s="15" t="s">
        <v>86</v>
      </c>
      <c r="J259" s="131" t="s">
        <v>34</v>
      </c>
      <c r="K259" s="10" t="s">
        <v>747</v>
      </c>
      <c r="L259" s="15" t="s">
        <v>70</v>
      </c>
      <c r="M259" s="15" t="s">
        <v>87</v>
      </c>
      <c r="N259" s="15" t="s">
        <v>72</v>
      </c>
      <c r="O259" s="27">
        <v>21</v>
      </c>
      <c r="P259" s="15" t="s">
        <v>28</v>
      </c>
      <c r="Q259" s="27">
        <v>6.8</v>
      </c>
      <c r="R259" s="27" t="s">
        <v>28</v>
      </c>
      <c r="S259" s="12" t="s">
        <v>692</v>
      </c>
      <c r="T259" s="10" t="s">
        <v>74</v>
      </c>
      <c r="U259" s="15" t="s">
        <v>75</v>
      </c>
      <c r="V259" s="10" t="s">
        <v>90</v>
      </c>
      <c r="W259" s="134" t="s">
        <v>34</v>
      </c>
      <c r="X259" s="10" t="s">
        <v>670</v>
      </c>
      <c r="Y259" s="25" t="s">
        <v>671</v>
      </c>
      <c r="Z259" s="25" t="s">
        <v>672</v>
      </c>
      <c r="AA259" s="6"/>
    </row>
    <row r="260" spans="1:27" s="10" customFormat="1" ht="15.9" customHeight="1" x14ac:dyDescent="0.25">
      <c r="A260" s="6" t="s">
        <v>160</v>
      </c>
      <c r="B260" s="10" t="s">
        <v>81</v>
      </c>
      <c r="C260" s="10" t="s">
        <v>161</v>
      </c>
      <c r="D260" s="10" t="s">
        <v>83</v>
      </c>
      <c r="E260" s="10" t="s">
        <v>667</v>
      </c>
      <c r="F260" s="15">
        <v>2.9</v>
      </c>
      <c r="G260" s="15" t="s">
        <v>225</v>
      </c>
      <c r="H260" s="10">
        <f>Table1[[#This Row],[Concentration effective (avant conversion)]]*140.116</f>
        <v>406.33640000000003</v>
      </c>
      <c r="I260" s="15" t="s">
        <v>86</v>
      </c>
      <c r="J260" s="131" t="s">
        <v>34</v>
      </c>
      <c r="K260" s="10" t="s">
        <v>748</v>
      </c>
      <c r="L260" s="15" t="s">
        <v>70</v>
      </c>
      <c r="M260" s="15" t="s">
        <v>87</v>
      </c>
      <c r="N260" s="15" t="s">
        <v>72</v>
      </c>
      <c r="O260" s="27">
        <v>21</v>
      </c>
      <c r="P260" s="15" t="s">
        <v>28</v>
      </c>
      <c r="Q260" s="27">
        <v>6.8</v>
      </c>
      <c r="R260" s="27" t="s">
        <v>28</v>
      </c>
      <c r="S260" s="12" t="s">
        <v>675</v>
      </c>
      <c r="T260" s="10" t="s">
        <v>74</v>
      </c>
      <c r="U260" s="15" t="s">
        <v>75</v>
      </c>
      <c r="V260" s="10" t="s">
        <v>90</v>
      </c>
      <c r="W260" s="134" t="s">
        <v>34</v>
      </c>
      <c r="X260" s="10" t="s">
        <v>670</v>
      </c>
      <c r="Y260" s="25" t="s">
        <v>671</v>
      </c>
      <c r="Z260" s="25" t="s">
        <v>672</v>
      </c>
      <c r="AA260" s="6"/>
    </row>
    <row r="261" spans="1:27" s="10" customFormat="1" ht="15.9" customHeight="1" x14ac:dyDescent="0.25">
      <c r="A261" s="6" t="s">
        <v>160</v>
      </c>
      <c r="B261" s="10" t="s">
        <v>81</v>
      </c>
      <c r="C261" s="10" t="s">
        <v>161</v>
      </c>
      <c r="D261" s="10" t="s">
        <v>83</v>
      </c>
      <c r="E261" s="10" t="s">
        <v>667</v>
      </c>
      <c r="F261" s="15">
        <v>2.9</v>
      </c>
      <c r="G261" s="15" t="s">
        <v>225</v>
      </c>
      <c r="H261" s="10">
        <f>Table1[[#This Row],[Concentration effective (avant conversion)]]*140.116</f>
        <v>406.33640000000003</v>
      </c>
      <c r="I261" s="15" t="s">
        <v>86</v>
      </c>
      <c r="J261" s="131" t="s">
        <v>34</v>
      </c>
      <c r="K261" s="10" t="s">
        <v>748</v>
      </c>
      <c r="L261" s="15" t="s">
        <v>70</v>
      </c>
      <c r="M261" s="15" t="s">
        <v>87</v>
      </c>
      <c r="N261" s="15" t="s">
        <v>72</v>
      </c>
      <c r="O261" s="27">
        <v>21</v>
      </c>
      <c r="P261" s="15" t="s">
        <v>28</v>
      </c>
      <c r="Q261" s="27">
        <v>6.8</v>
      </c>
      <c r="R261" s="27" t="s">
        <v>674</v>
      </c>
      <c r="S261" s="131" t="s">
        <v>34</v>
      </c>
      <c r="T261" s="10" t="s">
        <v>74</v>
      </c>
      <c r="U261" s="15" t="s">
        <v>75</v>
      </c>
      <c r="V261" s="10" t="s">
        <v>90</v>
      </c>
      <c r="W261" s="134" t="s">
        <v>34</v>
      </c>
      <c r="X261" s="10" t="s">
        <v>670</v>
      </c>
      <c r="Y261" s="25" t="s">
        <v>671</v>
      </c>
      <c r="Z261" s="25" t="s">
        <v>672</v>
      </c>
      <c r="AA261" s="6"/>
    </row>
    <row r="262" spans="1:27" s="10" customFormat="1" ht="15.9" customHeight="1" x14ac:dyDescent="0.25">
      <c r="A262" s="6" t="s">
        <v>160</v>
      </c>
      <c r="B262" s="10" t="s">
        <v>81</v>
      </c>
      <c r="C262" s="10" t="s">
        <v>161</v>
      </c>
      <c r="D262" s="10" t="s">
        <v>83</v>
      </c>
      <c r="E262" s="10" t="s">
        <v>667</v>
      </c>
      <c r="F262" s="15">
        <v>2.9</v>
      </c>
      <c r="G262" s="15" t="s">
        <v>225</v>
      </c>
      <c r="H262" s="10">
        <f>Table1[[#This Row],[Concentration effective (avant conversion)]]*140.116</f>
        <v>406.33640000000003</v>
      </c>
      <c r="I262" s="15" t="s">
        <v>86</v>
      </c>
      <c r="J262" s="131" t="s">
        <v>34</v>
      </c>
      <c r="K262" s="10" t="s">
        <v>748</v>
      </c>
      <c r="L262" s="15" t="s">
        <v>70</v>
      </c>
      <c r="M262" s="15" t="s">
        <v>87</v>
      </c>
      <c r="N262" s="15" t="s">
        <v>72</v>
      </c>
      <c r="O262" s="27">
        <v>21</v>
      </c>
      <c r="P262" s="15" t="s">
        <v>28</v>
      </c>
      <c r="Q262" s="27">
        <v>6.8</v>
      </c>
      <c r="R262" s="27" t="s">
        <v>676</v>
      </c>
      <c r="S262" s="131" t="s">
        <v>34</v>
      </c>
      <c r="T262" s="10" t="s">
        <v>74</v>
      </c>
      <c r="U262" s="15" t="s">
        <v>75</v>
      </c>
      <c r="V262" s="10" t="s">
        <v>90</v>
      </c>
      <c r="W262" s="134" t="s">
        <v>34</v>
      </c>
      <c r="X262" s="10" t="s">
        <v>670</v>
      </c>
      <c r="Y262" s="25" t="s">
        <v>671</v>
      </c>
      <c r="Z262" s="25" t="s">
        <v>672</v>
      </c>
      <c r="AA262" s="6"/>
    </row>
    <row r="263" spans="1:27" s="10" customFormat="1" ht="15.9" customHeight="1" x14ac:dyDescent="0.25">
      <c r="A263" s="6" t="s">
        <v>160</v>
      </c>
      <c r="B263" s="10" t="s">
        <v>81</v>
      </c>
      <c r="C263" s="10" t="s">
        <v>161</v>
      </c>
      <c r="D263" s="10" t="s">
        <v>83</v>
      </c>
      <c r="E263" s="10" t="s">
        <v>667</v>
      </c>
      <c r="F263" s="15">
        <v>4.7</v>
      </c>
      <c r="G263" s="15" t="s">
        <v>225</v>
      </c>
      <c r="H263" s="10">
        <f>Table1[[#This Row],[Concentration effective (avant conversion)]]*140.116</f>
        <v>658.54520000000014</v>
      </c>
      <c r="I263" s="15" t="s">
        <v>86</v>
      </c>
      <c r="J263" s="131" t="s">
        <v>34</v>
      </c>
      <c r="K263" s="10" t="s">
        <v>748</v>
      </c>
      <c r="L263" s="15" t="s">
        <v>70</v>
      </c>
      <c r="M263" s="15" t="s">
        <v>87</v>
      </c>
      <c r="N263" s="15" t="s">
        <v>72</v>
      </c>
      <c r="O263" s="27">
        <v>21</v>
      </c>
      <c r="P263" s="15" t="s">
        <v>28</v>
      </c>
      <c r="Q263" s="27">
        <v>6.8</v>
      </c>
      <c r="R263" s="27" t="s">
        <v>749</v>
      </c>
      <c r="S263" s="131" t="s">
        <v>34</v>
      </c>
      <c r="T263" s="10" t="s">
        <v>74</v>
      </c>
      <c r="U263" s="15" t="s">
        <v>75</v>
      </c>
      <c r="V263" s="10" t="s">
        <v>90</v>
      </c>
      <c r="W263" s="134" t="s">
        <v>34</v>
      </c>
      <c r="X263" s="10" t="s">
        <v>670</v>
      </c>
      <c r="Y263" s="25" t="s">
        <v>671</v>
      </c>
      <c r="Z263" s="25" t="s">
        <v>672</v>
      </c>
      <c r="AA263" s="6"/>
    </row>
    <row r="264" spans="1:27" s="10" customFormat="1" ht="15.9" customHeight="1" x14ac:dyDescent="0.25">
      <c r="A264" s="6" t="s">
        <v>160</v>
      </c>
      <c r="B264" s="10" t="s">
        <v>81</v>
      </c>
      <c r="C264" s="10" t="s">
        <v>161</v>
      </c>
      <c r="D264" s="10" t="s">
        <v>83</v>
      </c>
      <c r="E264" s="10" t="s">
        <v>667</v>
      </c>
      <c r="F264" s="15">
        <v>3.8</v>
      </c>
      <c r="G264" s="15" t="s">
        <v>225</v>
      </c>
      <c r="H264" s="10">
        <f>Table1[[#This Row],[Concentration effective (avant conversion)]]*140.116</f>
        <v>532.44080000000008</v>
      </c>
      <c r="I264" s="15" t="s">
        <v>250</v>
      </c>
      <c r="J264" s="131" t="s">
        <v>34</v>
      </c>
      <c r="K264" s="10" t="s">
        <v>750</v>
      </c>
      <c r="L264" s="15" t="s">
        <v>70</v>
      </c>
      <c r="M264" s="15" t="s">
        <v>87</v>
      </c>
      <c r="N264" s="15" t="s">
        <v>72</v>
      </c>
      <c r="O264" s="27">
        <v>21</v>
      </c>
      <c r="P264" s="15" t="s">
        <v>28</v>
      </c>
      <c r="Q264" s="27">
        <v>6.8</v>
      </c>
      <c r="R264" s="27" t="s">
        <v>28</v>
      </c>
      <c r="S264" s="12" t="s">
        <v>735</v>
      </c>
      <c r="T264" s="10" t="s">
        <v>113</v>
      </c>
      <c r="U264" s="15" t="s">
        <v>75</v>
      </c>
      <c r="V264" s="10" t="s">
        <v>90</v>
      </c>
      <c r="W264" s="134" t="s">
        <v>34</v>
      </c>
      <c r="X264" s="10" t="s">
        <v>670</v>
      </c>
      <c r="Y264" s="25" t="s">
        <v>671</v>
      </c>
      <c r="Z264" s="25" t="s">
        <v>672</v>
      </c>
      <c r="AA264" s="6"/>
    </row>
    <row r="265" spans="1:27" s="10" customFormat="1" ht="15.9" customHeight="1" x14ac:dyDescent="0.25">
      <c r="A265" s="6" t="s">
        <v>160</v>
      </c>
      <c r="B265" s="10" t="s">
        <v>81</v>
      </c>
      <c r="C265" s="10" t="s">
        <v>161</v>
      </c>
      <c r="D265" s="10" t="s">
        <v>83</v>
      </c>
      <c r="E265" s="10" t="s">
        <v>667</v>
      </c>
      <c r="F265" s="15">
        <v>5.4</v>
      </c>
      <c r="G265" s="15" t="s">
        <v>225</v>
      </c>
      <c r="H265" s="10">
        <f>Table1[[#This Row],[Concentration effective (avant conversion)]]*140.116</f>
        <v>756.6264000000001</v>
      </c>
      <c r="I265" s="15" t="s">
        <v>86</v>
      </c>
      <c r="J265" s="131" t="s">
        <v>34</v>
      </c>
      <c r="K265" s="10" t="s">
        <v>751</v>
      </c>
      <c r="L265" s="15" t="s">
        <v>70</v>
      </c>
      <c r="M265" s="15" t="s">
        <v>87</v>
      </c>
      <c r="N265" s="15" t="s">
        <v>72</v>
      </c>
      <c r="O265" s="27">
        <v>21</v>
      </c>
      <c r="P265" s="15" t="s">
        <v>28</v>
      </c>
      <c r="Q265" s="27">
        <v>6.8</v>
      </c>
      <c r="R265" s="27" t="s">
        <v>28</v>
      </c>
      <c r="S265" s="12" t="s">
        <v>689</v>
      </c>
      <c r="T265" s="10" t="s">
        <v>74</v>
      </c>
      <c r="U265" s="15" t="s">
        <v>75</v>
      </c>
      <c r="V265" s="10" t="s">
        <v>90</v>
      </c>
      <c r="W265" s="134" t="s">
        <v>34</v>
      </c>
      <c r="X265" s="10" t="s">
        <v>670</v>
      </c>
      <c r="Y265" s="25" t="s">
        <v>671</v>
      </c>
      <c r="Z265" s="25" t="s">
        <v>672</v>
      </c>
      <c r="AA265" s="6"/>
    </row>
    <row r="266" spans="1:27" s="10" customFormat="1" ht="15.9" customHeight="1" x14ac:dyDescent="0.25">
      <c r="A266" s="6" t="s">
        <v>160</v>
      </c>
      <c r="B266" s="10" t="s">
        <v>81</v>
      </c>
      <c r="C266" s="10" t="s">
        <v>161</v>
      </c>
      <c r="D266" s="10" t="s">
        <v>83</v>
      </c>
      <c r="E266" s="10" t="s">
        <v>667</v>
      </c>
      <c r="F266" s="15">
        <v>3.5</v>
      </c>
      <c r="G266" s="15" t="s">
        <v>225</v>
      </c>
      <c r="H266" s="10">
        <f>Table1[[#This Row],[Concentration effective (avant conversion)]]*140.116</f>
        <v>490.40600000000006</v>
      </c>
      <c r="I266" s="15" t="s">
        <v>250</v>
      </c>
      <c r="J266" s="131" t="s">
        <v>34</v>
      </c>
      <c r="K266" s="10" t="s">
        <v>752</v>
      </c>
      <c r="L266" s="15" t="s">
        <v>70</v>
      </c>
      <c r="M266" s="15" t="s">
        <v>87</v>
      </c>
      <c r="N266" s="15" t="s">
        <v>72</v>
      </c>
      <c r="O266" s="27">
        <v>21</v>
      </c>
      <c r="P266" s="15" t="s">
        <v>28</v>
      </c>
      <c r="Q266" s="27">
        <v>6.8</v>
      </c>
      <c r="R266" s="27" t="s">
        <v>28</v>
      </c>
      <c r="S266" s="12" t="s">
        <v>708</v>
      </c>
      <c r="T266" s="10" t="s">
        <v>113</v>
      </c>
      <c r="U266" s="15" t="s">
        <v>75</v>
      </c>
      <c r="V266" s="10" t="s">
        <v>90</v>
      </c>
      <c r="W266" s="134" t="s">
        <v>34</v>
      </c>
      <c r="X266" s="10" t="s">
        <v>670</v>
      </c>
      <c r="Y266" s="25" t="s">
        <v>671</v>
      </c>
      <c r="Z266" s="25" t="s">
        <v>672</v>
      </c>
      <c r="AA266" s="6"/>
    </row>
    <row r="267" spans="1:27" s="10" customFormat="1" ht="15.9" customHeight="1" x14ac:dyDescent="0.25">
      <c r="A267" s="6" t="s">
        <v>160</v>
      </c>
      <c r="B267" s="10" t="s">
        <v>81</v>
      </c>
      <c r="C267" s="10" t="s">
        <v>161</v>
      </c>
      <c r="D267" s="10" t="s">
        <v>83</v>
      </c>
      <c r="E267" s="10" t="s">
        <v>667</v>
      </c>
      <c r="F267" s="15">
        <v>3.7</v>
      </c>
      <c r="G267" s="15" t="s">
        <v>225</v>
      </c>
      <c r="H267" s="10">
        <f>Table1[[#This Row],[Concentration effective (avant conversion)]]*140.116</f>
        <v>518.42920000000004</v>
      </c>
      <c r="I267" s="15" t="s">
        <v>250</v>
      </c>
      <c r="J267" s="131" t="s">
        <v>34</v>
      </c>
      <c r="K267" s="10" t="s">
        <v>753</v>
      </c>
      <c r="L267" s="15" t="s">
        <v>70</v>
      </c>
      <c r="M267" s="15" t="s">
        <v>87</v>
      </c>
      <c r="N267" s="15" t="s">
        <v>72</v>
      </c>
      <c r="O267" s="27">
        <v>21</v>
      </c>
      <c r="P267" s="15" t="s">
        <v>28</v>
      </c>
      <c r="Q267" s="27">
        <v>6.8</v>
      </c>
      <c r="R267" s="27" t="s">
        <v>28</v>
      </c>
      <c r="S267" s="12" t="s">
        <v>754</v>
      </c>
      <c r="T267" s="10" t="s">
        <v>113</v>
      </c>
      <c r="U267" s="15" t="s">
        <v>75</v>
      </c>
      <c r="V267" s="10" t="s">
        <v>90</v>
      </c>
      <c r="W267" s="134" t="s">
        <v>34</v>
      </c>
      <c r="X267" s="10" t="s">
        <v>670</v>
      </c>
      <c r="Y267" s="25" t="s">
        <v>671</v>
      </c>
      <c r="Z267" s="25" t="s">
        <v>672</v>
      </c>
      <c r="AA267" s="6"/>
    </row>
    <row r="268" spans="1:27" s="10" customFormat="1" ht="15.9" customHeight="1" x14ac:dyDescent="0.25">
      <c r="A268" s="6" t="s">
        <v>160</v>
      </c>
      <c r="B268" s="10" t="s">
        <v>81</v>
      </c>
      <c r="C268" s="10" t="s">
        <v>161</v>
      </c>
      <c r="D268" s="10" t="s">
        <v>83</v>
      </c>
      <c r="E268" s="10" t="s">
        <v>667</v>
      </c>
      <c r="F268" s="15">
        <v>226.8</v>
      </c>
      <c r="G268" s="15" t="s">
        <v>225</v>
      </c>
      <c r="H268" s="10">
        <f>Table1[[#This Row],[Concentration effective (avant conversion)]]*140.116</f>
        <v>31778.308800000006</v>
      </c>
      <c r="I268" s="15" t="s">
        <v>250</v>
      </c>
      <c r="J268" s="131" t="s">
        <v>34</v>
      </c>
      <c r="K268" s="10" t="s">
        <v>755</v>
      </c>
      <c r="L268" s="15" t="s">
        <v>70</v>
      </c>
      <c r="M268" s="15" t="s">
        <v>87</v>
      </c>
      <c r="N268" s="15" t="s">
        <v>72</v>
      </c>
      <c r="O268" s="27">
        <v>21</v>
      </c>
      <c r="P268" s="15" t="s">
        <v>28</v>
      </c>
      <c r="Q268" s="27">
        <v>7.8</v>
      </c>
      <c r="R268" s="27" t="s">
        <v>28</v>
      </c>
      <c r="S268" s="131" t="s">
        <v>34</v>
      </c>
      <c r="T268" s="10" t="s">
        <v>113</v>
      </c>
      <c r="U268" s="15" t="s">
        <v>75</v>
      </c>
      <c r="V268" s="10" t="s">
        <v>90</v>
      </c>
      <c r="W268" s="134" t="s">
        <v>34</v>
      </c>
      <c r="X268" s="10" t="s">
        <v>670</v>
      </c>
      <c r="Y268" s="25" t="s">
        <v>671</v>
      </c>
      <c r="Z268" s="25" t="s">
        <v>672</v>
      </c>
      <c r="AA268" s="6"/>
    </row>
    <row r="269" spans="1:27" s="10" customFormat="1" ht="15.9" customHeight="1" x14ac:dyDescent="0.25">
      <c r="A269" s="6" t="s">
        <v>160</v>
      </c>
      <c r="B269" s="10" t="s">
        <v>81</v>
      </c>
      <c r="C269" s="10" t="s">
        <v>161</v>
      </c>
      <c r="D269" s="10" t="s">
        <v>83</v>
      </c>
      <c r="E269" s="10" t="s">
        <v>667</v>
      </c>
      <c r="F269" s="15">
        <v>5.3</v>
      </c>
      <c r="G269" s="15" t="s">
        <v>225</v>
      </c>
      <c r="H269" s="10">
        <f>Table1[[#This Row],[Concentration effective (avant conversion)]]*140.116</f>
        <v>742.61480000000006</v>
      </c>
      <c r="I269" s="15" t="s">
        <v>250</v>
      </c>
      <c r="J269" s="131" t="s">
        <v>34</v>
      </c>
      <c r="K269" s="10" t="s">
        <v>756</v>
      </c>
      <c r="L269" s="15" t="s">
        <v>70</v>
      </c>
      <c r="M269" s="15" t="s">
        <v>87</v>
      </c>
      <c r="N269" s="15" t="s">
        <v>72</v>
      </c>
      <c r="O269" s="27">
        <v>21</v>
      </c>
      <c r="P269" s="15" t="s">
        <v>28</v>
      </c>
      <c r="Q269" s="27">
        <v>6.8</v>
      </c>
      <c r="R269" s="27" t="s">
        <v>28</v>
      </c>
      <c r="S269" s="12" t="s">
        <v>687</v>
      </c>
      <c r="T269" s="10" t="s">
        <v>113</v>
      </c>
      <c r="U269" s="15" t="s">
        <v>75</v>
      </c>
      <c r="V269" s="10" t="s">
        <v>90</v>
      </c>
      <c r="W269" s="134" t="s">
        <v>34</v>
      </c>
      <c r="X269" s="10" t="s">
        <v>670</v>
      </c>
      <c r="Y269" s="25" t="s">
        <v>671</v>
      </c>
      <c r="Z269" s="25" t="s">
        <v>672</v>
      </c>
    </row>
    <row r="270" spans="1:27" s="10" customFormat="1" ht="15.9" customHeight="1" x14ac:dyDescent="0.25">
      <c r="A270" s="6" t="s">
        <v>160</v>
      </c>
      <c r="B270" s="10" t="s">
        <v>81</v>
      </c>
      <c r="C270" s="10" t="s">
        <v>161</v>
      </c>
      <c r="D270" s="10" t="s">
        <v>83</v>
      </c>
      <c r="E270" s="10" t="s">
        <v>667</v>
      </c>
      <c r="F270" s="15">
        <v>4.8</v>
      </c>
      <c r="G270" s="15" t="s">
        <v>225</v>
      </c>
      <c r="H270" s="10">
        <f>Table1[[#This Row],[Concentration effective (avant conversion)]]*140.116</f>
        <v>672.55680000000007</v>
      </c>
      <c r="I270" s="15" t="s">
        <v>250</v>
      </c>
      <c r="J270" s="131" t="s">
        <v>34</v>
      </c>
      <c r="K270" s="10" t="s">
        <v>757</v>
      </c>
      <c r="L270" s="15" t="s">
        <v>70</v>
      </c>
      <c r="M270" s="15" t="s">
        <v>87</v>
      </c>
      <c r="N270" s="15" t="s">
        <v>72</v>
      </c>
      <c r="O270" s="27">
        <v>21</v>
      </c>
      <c r="P270" s="15" t="s">
        <v>28</v>
      </c>
      <c r="Q270" s="27">
        <v>6.8</v>
      </c>
      <c r="R270" s="27" t="s">
        <v>28</v>
      </c>
      <c r="S270" s="12" t="s">
        <v>702</v>
      </c>
      <c r="T270" s="10" t="s">
        <v>113</v>
      </c>
      <c r="U270" s="15" t="s">
        <v>75</v>
      </c>
      <c r="V270" s="10" t="s">
        <v>90</v>
      </c>
      <c r="W270" s="134" t="s">
        <v>34</v>
      </c>
      <c r="X270" s="10" t="s">
        <v>670</v>
      </c>
      <c r="Y270" s="25" t="s">
        <v>671</v>
      </c>
      <c r="Z270" s="25" t="s">
        <v>672</v>
      </c>
    </row>
    <row r="271" spans="1:27" s="10" customFormat="1" ht="15.9" customHeight="1" x14ac:dyDescent="0.25">
      <c r="A271" s="6" t="s">
        <v>160</v>
      </c>
      <c r="B271" s="10" t="s">
        <v>81</v>
      </c>
      <c r="C271" s="10" t="s">
        <v>161</v>
      </c>
      <c r="D271" s="10" t="s">
        <v>83</v>
      </c>
      <c r="E271" s="10" t="s">
        <v>667</v>
      </c>
      <c r="F271" s="15">
        <v>6.7</v>
      </c>
      <c r="G271" s="15" t="s">
        <v>225</v>
      </c>
      <c r="H271" s="10">
        <f>Table1[[#This Row],[Concentration effective (avant conversion)]]*140.116</f>
        <v>938.77720000000011</v>
      </c>
      <c r="I271" s="15" t="s">
        <v>112</v>
      </c>
      <c r="J271" s="131" t="s">
        <v>34</v>
      </c>
      <c r="K271" s="10" t="s">
        <v>758</v>
      </c>
      <c r="L271" s="15" t="s">
        <v>70</v>
      </c>
      <c r="M271" s="15" t="s">
        <v>87</v>
      </c>
      <c r="N271" s="15" t="s">
        <v>72</v>
      </c>
      <c r="O271" s="27">
        <v>21</v>
      </c>
      <c r="P271" s="15" t="s">
        <v>28</v>
      </c>
      <c r="Q271" s="27">
        <v>6.8</v>
      </c>
      <c r="R271" s="27" t="s">
        <v>706</v>
      </c>
      <c r="S271" s="131" t="s">
        <v>34</v>
      </c>
      <c r="T271" s="10" t="s">
        <v>113</v>
      </c>
      <c r="U271" s="15" t="s">
        <v>75</v>
      </c>
      <c r="V271" s="10" t="s">
        <v>90</v>
      </c>
      <c r="W271" s="134" t="s">
        <v>34</v>
      </c>
      <c r="X271" s="10" t="s">
        <v>670</v>
      </c>
      <c r="Y271" s="25" t="s">
        <v>671</v>
      </c>
      <c r="Z271" s="25" t="s">
        <v>672</v>
      </c>
    </row>
    <row r="272" spans="1:27" s="10" customFormat="1" ht="15.9" customHeight="1" x14ac:dyDescent="0.25">
      <c r="A272" s="6" t="s">
        <v>160</v>
      </c>
      <c r="B272" s="10" t="s">
        <v>81</v>
      </c>
      <c r="C272" s="10" t="s">
        <v>161</v>
      </c>
      <c r="D272" s="10" t="s">
        <v>83</v>
      </c>
      <c r="E272" s="10" t="s">
        <v>667</v>
      </c>
      <c r="F272" s="15">
        <v>5.7</v>
      </c>
      <c r="G272" s="15" t="s">
        <v>225</v>
      </c>
      <c r="H272" s="10">
        <f>Table1[[#This Row],[Concentration effective (avant conversion)]]*140.116</f>
        <v>798.66120000000012</v>
      </c>
      <c r="I272" s="15" t="s">
        <v>86</v>
      </c>
      <c r="J272" s="131" t="s">
        <v>34</v>
      </c>
      <c r="K272" s="10" t="s">
        <v>759</v>
      </c>
      <c r="L272" s="15" t="s">
        <v>70</v>
      </c>
      <c r="M272" s="15" t="s">
        <v>87</v>
      </c>
      <c r="N272" s="15" t="s">
        <v>72</v>
      </c>
      <c r="O272" s="27">
        <v>21</v>
      </c>
      <c r="P272" s="15" t="s">
        <v>28</v>
      </c>
      <c r="Q272" s="27">
        <v>6.8</v>
      </c>
      <c r="R272" s="27" t="s">
        <v>706</v>
      </c>
      <c r="S272" s="131" t="s">
        <v>34</v>
      </c>
      <c r="T272" s="10" t="s">
        <v>74</v>
      </c>
      <c r="U272" s="15" t="s">
        <v>75</v>
      </c>
      <c r="V272" s="10" t="s">
        <v>90</v>
      </c>
      <c r="W272" s="134" t="s">
        <v>34</v>
      </c>
      <c r="X272" s="10" t="s">
        <v>670</v>
      </c>
      <c r="Y272" s="25" t="s">
        <v>671</v>
      </c>
      <c r="Z272" s="25" t="s">
        <v>672</v>
      </c>
    </row>
    <row r="273" spans="1:27" s="10" customFormat="1" ht="15.9" customHeight="1" x14ac:dyDescent="0.25">
      <c r="A273" s="6" t="s">
        <v>160</v>
      </c>
      <c r="B273" s="10" t="s">
        <v>81</v>
      </c>
      <c r="C273" s="10" t="s">
        <v>161</v>
      </c>
      <c r="D273" s="10" t="s">
        <v>83</v>
      </c>
      <c r="E273" s="10" t="s">
        <v>667</v>
      </c>
      <c r="F273" s="15">
        <v>6.5</v>
      </c>
      <c r="G273" s="15" t="s">
        <v>225</v>
      </c>
      <c r="H273" s="10">
        <f>Table1[[#This Row],[Concentration effective (avant conversion)]]*140.116</f>
        <v>910.75400000000013</v>
      </c>
      <c r="I273" s="15" t="s">
        <v>112</v>
      </c>
      <c r="J273" s="131" t="s">
        <v>34</v>
      </c>
      <c r="K273" s="10" t="s">
        <v>760</v>
      </c>
      <c r="L273" s="15" t="s">
        <v>70</v>
      </c>
      <c r="M273" s="15" t="s">
        <v>87</v>
      </c>
      <c r="N273" s="15" t="s">
        <v>72</v>
      </c>
      <c r="O273" s="27">
        <v>21</v>
      </c>
      <c r="P273" s="15" t="s">
        <v>28</v>
      </c>
      <c r="Q273" s="27">
        <v>6.8</v>
      </c>
      <c r="R273" s="27" t="s">
        <v>28</v>
      </c>
      <c r="S273" s="12" t="s">
        <v>689</v>
      </c>
      <c r="T273" s="10" t="s">
        <v>113</v>
      </c>
      <c r="U273" s="15" t="s">
        <v>75</v>
      </c>
      <c r="V273" s="10" t="s">
        <v>90</v>
      </c>
      <c r="W273" s="134" t="s">
        <v>34</v>
      </c>
      <c r="X273" s="10" t="s">
        <v>670</v>
      </c>
      <c r="Y273" s="25" t="s">
        <v>671</v>
      </c>
      <c r="Z273" s="25" t="s">
        <v>672</v>
      </c>
    </row>
    <row r="274" spans="1:27" s="10" customFormat="1" ht="15.9" customHeight="1" x14ac:dyDescent="0.25">
      <c r="A274" s="6" t="s">
        <v>160</v>
      </c>
      <c r="B274" s="10" t="s">
        <v>81</v>
      </c>
      <c r="C274" s="10" t="s">
        <v>161</v>
      </c>
      <c r="D274" s="10" t="s">
        <v>83</v>
      </c>
      <c r="E274" s="10" t="s">
        <v>667</v>
      </c>
      <c r="F274" s="15">
        <v>7.2</v>
      </c>
      <c r="G274" s="15" t="s">
        <v>225</v>
      </c>
      <c r="H274" s="10">
        <f>Table1[[#This Row],[Concentration effective (avant conversion)]]*140.116</f>
        <v>1008.8352000000001</v>
      </c>
      <c r="I274" s="15" t="s">
        <v>112</v>
      </c>
      <c r="J274" s="131" t="s">
        <v>34</v>
      </c>
      <c r="K274" s="10" t="s">
        <v>761</v>
      </c>
      <c r="L274" s="15" t="s">
        <v>70</v>
      </c>
      <c r="M274" s="15" t="s">
        <v>87</v>
      </c>
      <c r="N274" s="15" t="s">
        <v>72</v>
      </c>
      <c r="O274" s="27">
        <v>21</v>
      </c>
      <c r="P274" s="15" t="s">
        <v>28</v>
      </c>
      <c r="Q274" s="27">
        <v>6.8</v>
      </c>
      <c r="R274" s="27" t="s">
        <v>28</v>
      </c>
      <c r="S274" s="12" t="s">
        <v>711</v>
      </c>
      <c r="T274" s="10" t="s">
        <v>113</v>
      </c>
      <c r="U274" s="15" t="s">
        <v>75</v>
      </c>
      <c r="V274" s="10" t="s">
        <v>90</v>
      </c>
      <c r="W274" s="134" t="s">
        <v>34</v>
      </c>
      <c r="X274" s="10" t="s">
        <v>670</v>
      </c>
      <c r="Y274" s="25" t="s">
        <v>671</v>
      </c>
      <c r="Z274" s="25" t="s">
        <v>672</v>
      </c>
    </row>
    <row r="275" spans="1:27" s="10" customFormat="1" ht="15.9" customHeight="1" x14ac:dyDescent="0.25">
      <c r="A275" s="6" t="s">
        <v>160</v>
      </c>
      <c r="B275" s="10" t="s">
        <v>81</v>
      </c>
      <c r="C275" s="10" t="s">
        <v>161</v>
      </c>
      <c r="D275" s="10" t="s">
        <v>83</v>
      </c>
      <c r="E275" s="10" t="s">
        <v>667</v>
      </c>
      <c r="F275" s="15">
        <v>10.4</v>
      </c>
      <c r="G275" s="15" t="s">
        <v>225</v>
      </c>
      <c r="H275" s="10">
        <f>Table1[[#This Row],[Concentration effective (avant conversion)]]*140.116</f>
        <v>1457.2064000000003</v>
      </c>
      <c r="I275" s="15" t="s">
        <v>86</v>
      </c>
      <c r="J275" s="131" t="s">
        <v>34</v>
      </c>
      <c r="K275" s="10" t="s">
        <v>762</v>
      </c>
      <c r="L275" s="15" t="s">
        <v>70</v>
      </c>
      <c r="M275" s="15" t="s">
        <v>87</v>
      </c>
      <c r="N275" s="15" t="s">
        <v>72</v>
      </c>
      <c r="O275" s="27">
        <v>21</v>
      </c>
      <c r="P275" s="15" t="s">
        <v>28</v>
      </c>
      <c r="Q275" s="27">
        <v>6.8</v>
      </c>
      <c r="R275" s="27" t="s">
        <v>28</v>
      </c>
      <c r="S275" s="131" t="s">
        <v>34</v>
      </c>
      <c r="T275" s="10" t="s">
        <v>74</v>
      </c>
      <c r="U275" s="15" t="s">
        <v>75</v>
      </c>
      <c r="V275" s="10" t="s">
        <v>90</v>
      </c>
      <c r="W275" s="134" t="s">
        <v>34</v>
      </c>
      <c r="X275" s="10" t="s">
        <v>670</v>
      </c>
      <c r="Y275" s="25" t="s">
        <v>671</v>
      </c>
      <c r="Z275" s="25" t="s">
        <v>672</v>
      </c>
    </row>
    <row r="276" spans="1:27" s="10" customFormat="1" ht="15.9" customHeight="1" x14ac:dyDescent="0.25">
      <c r="A276" s="6" t="s">
        <v>160</v>
      </c>
      <c r="B276" s="10" t="s">
        <v>81</v>
      </c>
      <c r="C276" s="10" t="s">
        <v>161</v>
      </c>
      <c r="D276" s="10" t="s">
        <v>83</v>
      </c>
      <c r="E276" s="10" t="s">
        <v>667</v>
      </c>
      <c r="F276" s="15">
        <v>7.4</v>
      </c>
      <c r="G276" s="15" t="s">
        <v>225</v>
      </c>
      <c r="H276" s="10">
        <f>Table1[[#This Row],[Concentration effective (avant conversion)]]*140.116</f>
        <v>1036.8584000000001</v>
      </c>
      <c r="I276" s="15" t="s">
        <v>86</v>
      </c>
      <c r="J276" s="131" t="s">
        <v>34</v>
      </c>
      <c r="K276" s="10" t="s">
        <v>763</v>
      </c>
      <c r="L276" s="15" t="s">
        <v>70</v>
      </c>
      <c r="M276" s="15" t="s">
        <v>87</v>
      </c>
      <c r="N276" s="15" t="s">
        <v>72</v>
      </c>
      <c r="O276" s="27">
        <v>21</v>
      </c>
      <c r="P276" s="15" t="s">
        <v>28</v>
      </c>
      <c r="Q276" s="27">
        <v>6.8</v>
      </c>
      <c r="R276" s="27" t="s">
        <v>28</v>
      </c>
      <c r="S276" s="12" t="s">
        <v>745</v>
      </c>
      <c r="T276" s="10" t="s">
        <v>74</v>
      </c>
      <c r="U276" s="15" t="s">
        <v>75</v>
      </c>
      <c r="V276" s="10" t="s">
        <v>90</v>
      </c>
      <c r="W276" s="134" t="s">
        <v>34</v>
      </c>
      <c r="X276" s="10" t="s">
        <v>670</v>
      </c>
      <c r="Y276" s="25" t="s">
        <v>671</v>
      </c>
      <c r="Z276" s="25" t="s">
        <v>672</v>
      </c>
    </row>
    <row r="277" spans="1:27" s="10" customFormat="1" ht="15.9" customHeight="1" x14ac:dyDescent="0.25">
      <c r="A277" s="6" t="s">
        <v>160</v>
      </c>
      <c r="B277" s="10" t="s">
        <v>81</v>
      </c>
      <c r="C277" s="10" t="s">
        <v>161</v>
      </c>
      <c r="D277" s="10" t="s">
        <v>83</v>
      </c>
      <c r="E277" s="10" t="s">
        <v>667</v>
      </c>
      <c r="F277" s="15">
        <v>3.4</v>
      </c>
      <c r="G277" s="15" t="s">
        <v>225</v>
      </c>
      <c r="H277" s="10">
        <f>Table1[[#This Row],[Concentration effective (avant conversion)]]*140.116</f>
        <v>476.39440000000002</v>
      </c>
      <c r="I277" s="15" t="s">
        <v>250</v>
      </c>
      <c r="J277" s="131" t="s">
        <v>34</v>
      </c>
      <c r="K277" s="10" t="s">
        <v>764</v>
      </c>
      <c r="L277" s="15" t="s">
        <v>70</v>
      </c>
      <c r="M277" s="15" t="s">
        <v>87</v>
      </c>
      <c r="N277" s="15" t="s">
        <v>72</v>
      </c>
      <c r="O277" s="27">
        <v>21</v>
      </c>
      <c r="P277" s="15" t="s">
        <v>28</v>
      </c>
      <c r="Q277" s="27">
        <v>6.8</v>
      </c>
      <c r="R277" s="27" t="s">
        <v>28</v>
      </c>
      <c r="S277" s="131" t="s">
        <v>34</v>
      </c>
      <c r="T277" s="10" t="s">
        <v>113</v>
      </c>
      <c r="U277" s="15" t="s">
        <v>75</v>
      </c>
      <c r="V277" s="10" t="s">
        <v>90</v>
      </c>
      <c r="W277" s="133" t="s">
        <v>34</v>
      </c>
      <c r="X277" s="10" t="s">
        <v>670</v>
      </c>
      <c r="Y277" s="25" t="s">
        <v>671</v>
      </c>
      <c r="Z277" s="25" t="s">
        <v>672</v>
      </c>
    </row>
    <row r="278" spans="1:27" s="10" customFormat="1" ht="15.9" customHeight="1" x14ac:dyDescent="0.25">
      <c r="A278" s="6" t="s">
        <v>160</v>
      </c>
      <c r="B278" s="10" t="s">
        <v>81</v>
      </c>
      <c r="C278" s="10" t="s">
        <v>161</v>
      </c>
      <c r="D278" s="10" t="s">
        <v>83</v>
      </c>
      <c r="E278" s="10" t="s">
        <v>667</v>
      </c>
      <c r="F278" s="15">
        <v>7.4</v>
      </c>
      <c r="G278" s="15" t="s">
        <v>225</v>
      </c>
      <c r="H278" s="10">
        <f>Table1[[#This Row],[Concentration effective (avant conversion)]]*140.116</f>
        <v>1036.8584000000001</v>
      </c>
      <c r="I278" s="15" t="s">
        <v>86</v>
      </c>
      <c r="J278" s="131" t="s">
        <v>34</v>
      </c>
      <c r="K278" s="10" t="s">
        <v>765</v>
      </c>
      <c r="L278" s="15" t="s">
        <v>70</v>
      </c>
      <c r="M278" s="15" t="s">
        <v>87</v>
      </c>
      <c r="N278" s="15" t="s">
        <v>72</v>
      </c>
      <c r="O278" s="27">
        <v>21</v>
      </c>
      <c r="P278" s="15" t="s">
        <v>28</v>
      </c>
      <c r="Q278" s="27">
        <v>6.8</v>
      </c>
      <c r="R278" s="27" t="s">
        <v>28</v>
      </c>
      <c r="S278" s="12" t="s">
        <v>711</v>
      </c>
      <c r="T278" s="10" t="s">
        <v>74</v>
      </c>
      <c r="U278" s="15" t="s">
        <v>75</v>
      </c>
      <c r="V278" s="10" t="s">
        <v>90</v>
      </c>
      <c r="W278" s="134" t="s">
        <v>34</v>
      </c>
      <c r="X278" s="10" t="s">
        <v>670</v>
      </c>
      <c r="Y278" s="25" t="s">
        <v>671</v>
      </c>
      <c r="Z278" s="25" t="s">
        <v>672</v>
      </c>
    </row>
    <row r="279" spans="1:27" s="10" customFormat="1" ht="15.9" customHeight="1" x14ac:dyDescent="0.25">
      <c r="A279" s="6" t="s">
        <v>160</v>
      </c>
      <c r="B279" s="10" t="s">
        <v>81</v>
      </c>
      <c r="C279" s="10" t="s">
        <v>161</v>
      </c>
      <c r="D279" s="10" t="s">
        <v>83</v>
      </c>
      <c r="E279" s="10" t="s">
        <v>667</v>
      </c>
      <c r="F279" s="15">
        <v>6.8</v>
      </c>
      <c r="G279" s="15" t="s">
        <v>225</v>
      </c>
      <c r="H279" s="10">
        <f>Table1[[#This Row],[Concentration effective (avant conversion)]]*140.116</f>
        <v>952.78880000000004</v>
      </c>
      <c r="I279" s="15" t="s">
        <v>112</v>
      </c>
      <c r="J279" s="131" t="s">
        <v>34</v>
      </c>
      <c r="K279" s="10" t="s">
        <v>766</v>
      </c>
      <c r="L279" s="15" t="s">
        <v>70</v>
      </c>
      <c r="M279" s="15" t="s">
        <v>87</v>
      </c>
      <c r="N279" s="15" t="s">
        <v>72</v>
      </c>
      <c r="O279" s="27">
        <v>21</v>
      </c>
      <c r="P279" s="15" t="s">
        <v>28</v>
      </c>
      <c r="Q279" s="27">
        <v>6.8</v>
      </c>
      <c r="R279" s="27" t="s">
        <v>683</v>
      </c>
      <c r="S279" s="131" t="s">
        <v>34</v>
      </c>
      <c r="T279" s="10" t="s">
        <v>113</v>
      </c>
      <c r="U279" s="15" t="s">
        <v>75</v>
      </c>
      <c r="V279" s="10" t="s">
        <v>90</v>
      </c>
      <c r="W279" s="134" t="s">
        <v>34</v>
      </c>
      <c r="X279" s="10" t="s">
        <v>670</v>
      </c>
      <c r="Y279" s="25" t="s">
        <v>671</v>
      </c>
      <c r="Z279" s="25" t="s">
        <v>672</v>
      </c>
    </row>
    <row r="280" spans="1:27" s="10" customFormat="1" ht="15.9" customHeight="1" x14ac:dyDescent="0.25">
      <c r="A280" s="6" t="s">
        <v>160</v>
      </c>
      <c r="B280" s="10" t="s">
        <v>81</v>
      </c>
      <c r="C280" s="10" t="s">
        <v>161</v>
      </c>
      <c r="D280" s="10" t="s">
        <v>83</v>
      </c>
      <c r="E280" s="10" t="s">
        <v>667</v>
      </c>
      <c r="F280" s="15">
        <v>5.9</v>
      </c>
      <c r="G280" s="15" t="s">
        <v>225</v>
      </c>
      <c r="H280" s="10">
        <f>Table1[[#This Row],[Concentration effective (avant conversion)]]*140.116</f>
        <v>826.6844000000001</v>
      </c>
      <c r="I280" s="15" t="s">
        <v>250</v>
      </c>
      <c r="J280" s="131" t="s">
        <v>34</v>
      </c>
      <c r="K280" s="10" t="s">
        <v>767</v>
      </c>
      <c r="L280" s="15" t="s">
        <v>70</v>
      </c>
      <c r="M280" s="15" t="s">
        <v>87</v>
      </c>
      <c r="N280" s="15" t="s">
        <v>72</v>
      </c>
      <c r="O280" s="27">
        <v>21</v>
      </c>
      <c r="P280" s="15" t="s">
        <v>28</v>
      </c>
      <c r="Q280" s="27">
        <v>6.8</v>
      </c>
      <c r="R280" s="27" t="s">
        <v>28</v>
      </c>
      <c r="S280" s="12" t="s">
        <v>696</v>
      </c>
      <c r="T280" s="10" t="s">
        <v>113</v>
      </c>
      <c r="U280" s="15" t="s">
        <v>75</v>
      </c>
      <c r="V280" s="10" t="s">
        <v>90</v>
      </c>
      <c r="W280" s="134" t="s">
        <v>34</v>
      </c>
      <c r="X280" s="10" t="s">
        <v>670</v>
      </c>
      <c r="Y280" s="25" t="s">
        <v>671</v>
      </c>
      <c r="Z280" s="25" t="s">
        <v>672</v>
      </c>
      <c r="AA280" s="57"/>
    </row>
    <row r="281" spans="1:27" s="10" customFormat="1" ht="15.9" customHeight="1" x14ac:dyDescent="0.25">
      <c r="A281" s="6" t="s">
        <v>160</v>
      </c>
      <c r="B281" s="10" t="s">
        <v>81</v>
      </c>
      <c r="C281" s="10" t="s">
        <v>161</v>
      </c>
      <c r="D281" s="10" t="s">
        <v>83</v>
      </c>
      <c r="E281" s="10" t="s">
        <v>667</v>
      </c>
      <c r="F281" s="15">
        <v>5.2</v>
      </c>
      <c r="G281" s="15" t="s">
        <v>225</v>
      </c>
      <c r="H281" s="10">
        <f>Table1[[#This Row],[Concentration effective (avant conversion)]]*140.116</f>
        <v>728.60320000000013</v>
      </c>
      <c r="I281" s="15" t="s">
        <v>86</v>
      </c>
      <c r="J281" s="131" t="s">
        <v>34</v>
      </c>
      <c r="K281" s="10" t="s">
        <v>768</v>
      </c>
      <c r="L281" s="15" t="s">
        <v>70</v>
      </c>
      <c r="M281" s="15" t="s">
        <v>87</v>
      </c>
      <c r="N281" s="15" t="s">
        <v>72</v>
      </c>
      <c r="O281" s="27">
        <v>21</v>
      </c>
      <c r="P281" s="15" t="s">
        <v>28</v>
      </c>
      <c r="Q281" s="27">
        <v>6.8</v>
      </c>
      <c r="R281" s="27" t="s">
        <v>28</v>
      </c>
      <c r="S281" s="12" t="s">
        <v>731</v>
      </c>
      <c r="T281" s="10" t="s">
        <v>74</v>
      </c>
      <c r="U281" s="15" t="s">
        <v>75</v>
      </c>
      <c r="V281" s="10" t="s">
        <v>90</v>
      </c>
      <c r="W281" s="134" t="s">
        <v>34</v>
      </c>
      <c r="X281" s="10" t="s">
        <v>670</v>
      </c>
      <c r="Y281" s="25" t="s">
        <v>671</v>
      </c>
      <c r="Z281" s="25" t="s">
        <v>672</v>
      </c>
      <c r="AA281" s="57"/>
    </row>
    <row r="282" spans="1:27" s="10" customFormat="1" ht="15.9" customHeight="1" x14ac:dyDescent="0.25">
      <c r="A282" s="6" t="s">
        <v>160</v>
      </c>
      <c r="B282" s="10" t="s">
        <v>81</v>
      </c>
      <c r="C282" s="10" t="s">
        <v>161</v>
      </c>
      <c r="D282" s="10" t="s">
        <v>83</v>
      </c>
      <c r="E282" s="10" t="s">
        <v>667</v>
      </c>
      <c r="F282" s="15">
        <v>6.1</v>
      </c>
      <c r="G282" s="15" t="s">
        <v>225</v>
      </c>
      <c r="H282" s="10">
        <f>Table1[[#This Row],[Concentration effective (avant conversion)]]*140.116</f>
        <v>854.70760000000007</v>
      </c>
      <c r="I282" s="15" t="s">
        <v>250</v>
      </c>
      <c r="J282" s="131" t="s">
        <v>34</v>
      </c>
      <c r="K282" s="10" t="s">
        <v>769</v>
      </c>
      <c r="L282" s="15" t="s">
        <v>70</v>
      </c>
      <c r="M282" s="15" t="s">
        <v>87</v>
      </c>
      <c r="N282" s="15" t="s">
        <v>72</v>
      </c>
      <c r="O282" s="27">
        <v>21</v>
      </c>
      <c r="P282" s="15" t="s">
        <v>28</v>
      </c>
      <c r="Q282" s="27">
        <v>6.8</v>
      </c>
      <c r="R282" s="27" t="s">
        <v>28</v>
      </c>
      <c r="S282" s="12" t="s">
        <v>716</v>
      </c>
      <c r="T282" s="10" t="s">
        <v>113</v>
      </c>
      <c r="U282" s="15" t="s">
        <v>75</v>
      </c>
      <c r="V282" s="10" t="s">
        <v>90</v>
      </c>
      <c r="W282" s="134" t="s">
        <v>34</v>
      </c>
      <c r="X282" s="10" t="s">
        <v>670</v>
      </c>
      <c r="Y282" s="25" t="s">
        <v>671</v>
      </c>
      <c r="Z282" s="25" t="s">
        <v>672</v>
      </c>
      <c r="AA282" s="57"/>
    </row>
    <row r="283" spans="1:27" s="10" customFormat="1" ht="15.9" customHeight="1" x14ac:dyDescent="0.25">
      <c r="A283" s="6" t="s">
        <v>160</v>
      </c>
      <c r="B283" s="10" t="s">
        <v>81</v>
      </c>
      <c r="C283" s="10" t="s">
        <v>161</v>
      </c>
      <c r="D283" s="10" t="s">
        <v>83</v>
      </c>
      <c r="E283" s="10" t="s">
        <v>667</v>
      </c>
      <c r="F283" s="15">
        <v>11.5</v>
      </c>
      <c r="G283" s="15" t="s">
        <v>225</v>
      </c>
      <c r="H283" s="10">
        <f>Table1[[#This Row],[Concentration effective (avant conversion)]]*140.116</f>
        <v>1611.3340000000001</v>
      </c>
      <c r="I283" s="15" t="s">
        <v>112</v>
      </c>
      <c r="J283" s="131" t="s">
        <v>34</v>
      </c>
      <c r="K283" s="10" t="s">
        <v>770</v>
      </c>
      <c r="L283" s="15" t="s">
        <v>70</v>
      </c>
      <c r="M283" s="15" t="s">
        <v>87</v>
      </c>
      <c r="N283" s="15" t="s">
        <v>72</v>
      </c>
      <c r="O283" s="27">
        <v>21</v>
      </c>
      <c r="P283" s="15" t="s">
        <v>28</v>
      </c>
      <c r="Q283" s="27">
        <v>6</v>
      </c>
      <c r="R283" s="27" t="s">
        <v>28</v>
      </c>
      <c r="S283" s="131" t="s">
        <v>34</v>
      </c>
      <c r="T283" s="10" t="s">
        <v>113</v>
      </c>
      <c r="U283" s="15" t="s">
        <v>75</v>
      </c>
      <c r="V283" s="10" t="s">
        <v>90</v>
      </c>
      <c r="W283" s="134" t="s">
        <v>34</v>
      </c>
      <c r="X283" s="10" t="s">
        <v>670</v>
      </c>
      <c r="Y283" s="25" t="s">
        <v>671</v>
      </c>
      <c r="Z283" s="25" t="s">
        <v>672</v>
      </c>
      <c r="AA283" s="57"/>
    </row>
    <row r="284" spans="1:27" s="10" customFormat="1" ht="15.9" customHeight="1" x14ac:dyDescent="0.25">
      <c r="A284" s="6" t="s">
        <v>160</v>
      </c>
      <c r="B284" s="10" t="s">
        <v>81</v>
      </c>
      <c r="C284" s="10" t="s">
        <v>161</v>
      </c>
      <c r="D284" s="10" t="s">
        <v>83</v>
      </c>
      <c r="E284" s="10" t="s">
        <v>667</v>
      </c>
      <c r="F284" s="15">
        <v>11.9</v>
      </c>
      <c r="G284" s="15" t="s">
        <v>225</v>
      </c>
      <c r="H284" s="10">
        <f>Table1[[#This Row],[Concentration effective (avant conversion)]]*140.116</f>
        <v>1667.3804000000002</v>
      </c>
      <c r="I284" s="15" t="s">
        <v>86</v>
      </c>
      <c r="J284" s="131" t="s">
        <v>34</v>
      </c>
      <c r="K284" s="10" t="s">
        <v>771</v>
      </c>
      <c r="L284" s="15" t="s">
        <v>70</v>
      </c>
      <c r="M284" s="15" t="s">
        <v>87</v>
      </c>
      <c r="N284" s="15" t="s">
        <v>72</v>
      </c>
      <c r="O284" s="27">
        <v>21</v>
      </c>
      <c r="P284" s="15" t="s">
        <v>28</v>
      </c>
      <c r="Q284" s="27">
        <v>6.8</v>
      </c>
      <c r="R284" s="27" t="s">
        <v>28</v>
      </c>
      <c r="S284" s="12" t="s">
        <v>716</v>
      </c>
      <c r="T284" s="10" t="s">
        <v>74</v>
      </c>
      <c r="U284" s="15" t="s">
        <v>75</v>
      </c>
      <c r="V284" s="10" t="s">
        <v>90</v>
      </c>
      <c r="W284" s="134" t="s">
        <v>34</v>
      </c>
      <c r="X284" s="10" t="s">
        <v>670</v>
      </c>
      <c r="Y284" s="25" t="s">
        <v>671</v>
      </c>
      <c r="Z284" s="25" t="s">
        <v>672</v>
      </c>
      <c r="AA284" s="57"/>
    </row>
    <row r="285" spans="1:27" s="10" customFormat="1" ht="15.9" customHeight="1" x14ac:dyDescent="0.25">
      <c r="A285" s="6" t="s">
        <v>160</v>
      </c>
      <c r="B285" s="10" t="s">
        <v>81</v>
      </c>
      <c r="C285" s="10" t="s">
        <v>161</v>
      </c>
      <c r="D285" s="10" t="s">
        <v>83</v>
      </c>
      <c r="E285" s="10" t="s">
        <v>667</v>
      </c>
      <c r="F285" s="15">
        <v>8.1</v>
      </c>
      <c r="G285" s="15" t="s">
        <v>225</v>
      </c>
      <c r="H285" s="10">
        <f>Table1[[#This Row],[Concentration effective (avant conversion)]]*140.116</f>
        <v>1134.9396000000002</v>
      </c>
      <c r="I285" s="15" t="s">
        <v>86</v>
      </c>
      <c r="J285" s="131" t="s">
        <v>34</v>
      </c>
      <c r="K285" s="10" t="s">
        <v>772</v>
      </c>
      <c r="L285" s="15" t="s">
        <v>70</v>
      </c>
      <c r="M285" s="15" t="s">
        <v>87</v>
      </c>
      <c r="N285" s="15" t="s">
        <v>72</v>
      </c>
      <c r="O285" s="27">
        <v>21</v>
      </c>
      <c r="P285" s="15" t="s">
        <v>28</v>
      </c>
      <c r="Q285" s="27">
        <v>6.8</v>
      </c>
      <c r="R285" s="27" t="s">
        <v>683</v>
      </c>
      <c r="S285" s="131" t="s">
        <v>34</v>
      </c>
      <c r="T285" s="10" t="s">
        <v>74</v>
      </c>
      <c r="U285" s="15" t="s">
        <v>75</v>
      </c>
      <c r="V285" s="10" t="s">
        <v>90</v>
      </c>
      <c r="W285" s="134" t="s">
        <v>34</v>
      </c>
      <c r="X285" s="10" t="s">
        <v>670</v>
      </c>
      <c r="Y285" s="25" t="s">
        <v>671</v>
      </c>
      <c r="Z285" s="25" t="s">
        <v>672</v>
      </c>
      <c r="AA285" s="57"/>
    </row>
    <row r="286" spans="1:27" s="10" customFormat="1" ht="15.9" customHeight="1" x14ac:dyDescent="0.25">
      <c r="A286" s="6" t="s">
        <v>160</v>
      </c>
      <c r="B286" s="10" t="s">
        <v>81</v>
      </c>
      <c r="C286" s="10" t="s">
        <v>161</v>
      </c>
      <c r="D286" s="10" t="s">
        <v>83</v>
      </c>
      <c r="E286" s="10" t="s">
        <v>667</v>
      </c>
      <c r="F286" s="15">
        <v>9.1999999999999993</v>
      </c>
      <c r="G286" s="15" t="s">
        <v>225</v>
      </c>
      <c r="H286" s="10">
        <f>Table1[[#This Row],[Concentration effective (avant conversion)]]*140.116</f>
        <v>1289.0672</v>
      </c>
      <c r="I286" s="15" t="s">
        <v>86</v>
      </c>
      <c r="J286" s="131" t="s">
        <v>34</v>
      </c>
      <c r="K286" s="10" t="s">
        <v>773</v>
      </c>
      <c r="L286" s="15" t="s">
        <v>70</v>
      </c>
      <c r="M286" s="15" t="s">
        <v>87</v>
      </c>
      <c r="N286" s="15" t="s">
        <v>72</v>
      </c>
      <c r="O286" s="27">
        <v>21</v>
      </c>
      <c r="P286" s="15" t="s">
        <v>28</v>
      </c>
      <c r="Q286" s="27">
        <v>6.8</v>
      </c>
      <c r="R286" s="27" t="s">
        <v>28</v>
      </c>
      <c r="S286" s="12" t="s">
        <v>687</v>
      </c>
      <c r="T286" s="10" t="s">
        <v>74</v>
      </c>
      <c r="U286" s="15" t="s">
        <v>75</v>
      </c>
      <c r="V286" s="10" t="s">
        <v>90</v>
      </c>
      <c r="W286" s="134" t="s">
        <v>34</v>
      </c>
      <c r="X286" s="10" t="s">
        <v>670</v>
      </c>
      <c r="Y286" s="25" t="s">
        <v>671</v>
      </c>
      <c r="Z286" s="25" t="s">
        <v>672</v>
      </c>
      <c r="AA286" s="57"/>
    </row>
    <row r="287" spans="1:27" s="10" customFormat="1" ht="15.9" customHeight="1" x14ac:dyDescent="0.25">
      <c r="A287" s="6" t="s">
        <v>160</v>
      </c>
      <c r="B287" s="10" t="s">
        <v>81</v>
      </c>
      <c r="C287" s="10" t="s">
        <v>161</v>
      </c>
      <c r="D287" s="10" t="s">
        <v>83</v>
      </c>
      <c r="E287" s="10" t="s">
        <v>667</v>
      </c>
      <c r="F287" s="15">
        <v>8.4</v>
      </c>
      <c r="G287" s="15" t="s">
        <v>225</v>
      </c>
      <c r="H287" s="10">
        <f>Table1[[#This Row],[Concentration effective (avant conversion)]]*140.116</f>
        <v>1176.9744000000001</v>
      </c>
      <c r="I287" s="15" t="s">
        <v>86</v>
      </c>
      <c r="J287" s="131" t="s">
        <v>34</v>
      </c>
      <c r="K287" s="10" t="s">
        <v>774</v>
      </c>
      <c r="L287" s="15" t="s">
        <v>70</v>
      </c>
      <c r="M287" s="15" t="s">
        <v>87</v>
      </c>
      <c r="N287" s="15" t="s">
        <v>72</v>
      </c>
      <c r="O287" s="27">
        <v>21</v>
      </c>
      <c r="P287" s="15" t="s">
        <v>28</v>
      </c>
      <c r="Q287" s="27">
        <v>6.8</v>
      </c>
      <c r="R287" s="27" t="s">
        <v>28</v>
      </c>
      <c r="S287" s="12" t="s">
        <v>728</v>
      </c>
      <c r="T287" s="10" t="s">
        <v>74</v>
      </c>
      <c r="U287" s="15" t="s">
        <v>75</v>
      </c>
      <c r="V287" s="10" t="s">
        <v>90</v>
      </c>
      <c r="W287" s="134" t="s">
        <v>34</v>
      </c>
      <c r="X287" s="10" t="s">
        <v>670</v>
      </c>
      <c r="Y287" s="25" t="s">
        <v>671</v>
      </c>
      <c r="Z287" s="25" t="s">
        <v>672</v>
      </c>
      <c r="AA287" s="57"/>
    </row>
    <row r="288" spans="1:27" s="10" customFormat="1" ht="15.9" customHeight="1" x14ac:dyDescent="0.25">
      <c r="A288" s="6" t="s">
        <v>160</v>
      </c>
      <c r="B288" s="10" t="s">
        <v>81</v>
      </c>
      <c r="C288" s="10" t="s">
        <v>161</v>
      </c>
      <c r="D288" s="10" t="s">
        <v>83</v>
      </c>
      <c r="E288" s="10" t="s">
        <v>667</v>
      </c>
      <c r="F288" s="15">
        <v>7.5</v>
      </c>
      <c r="G288" s="15" t="s">
        <v>225</v>
      </c>
      <c r="H288" s="10">
        <f>Table1[[#This Row],[Concentration effective (avant conversion)]]*140.116</f>
        <v>1050.8700000000001</v>
      </c>
      <c r="I288" s="15" t="s">
        <v>112</v>
      </c>
      <c r="J288" s="131" t="s">
        <v>34</v>
      </c>
      <c r="K288" s="10" t="s">
        <v>775</v>
      </c>
      <c r="L288" s="15" t="s">
        <v>70</v>
      </c>
      <c r="M288" s="15" t="s">
        <v>87</v>
      </c>
      <c r="N288" s="15" t="s">
        <v>72</v>
      </c>
      <c r="O288" s="27">
        <v>21</v>
      </c>
      <c r="P288" s="15" t="s">
        <v>28</v>
      </c>
      <c r="Q288" s="27">
        <v>6.8</v>
      </c>
      <c r="R288" s="27" t="s">
        <v>28</v>
      </c>
      <c r="S288" s="12" t="s">
        <v>721</v>
      </c>
      <c r="T288" s="10" t="s">
        <v>113</v>
      </c>
      <c r="U288" s="15" t="s">
        <v>75</v>
      </c>
      <c r="V288" s="10" t="s">
        <v>90</v>
      </c>
      <c r="W288" s="134" t="s">
        <v>34</v>
      </c>
      <c r="X288" s="10" t="s">
        <v>670</v>
      </c>
      <c r="Y288" s="25" t="s">
        <v>671</v>
      </c>
      <c r="Z288" s="25" t="s">
        <v>672</v>
      </c>
      <c r="AA288" s="57"/>
    </row>
    <row r="289" spans="1:27" s="10" customFormat="1" ht="15.9" customHeight="1" x14ac:dyDescent="0.25">
      <c r="A289" s="6" t="s">
        <v>160</v>
      </c>
      <c r="B289" s="10" t="s">
        <v>81</v>
      </c>
      <c r="C289" s="10" t="s">
        <v>161</v>
      </c>
      <c r="D289" s="10" t="s">
        <v>83</v>
      </c>
      <c r="E289" s="10" t="s">
        <v>667</v>
      </c>
      <c r="F289" s="15">
        <v>10.1</v>
      </c>
      <c r="G289" s="15" t="s">
        <v>225</v>
      </c>
      <c r="H289" s="10">
        <f>Table1[[#This Row],[Concentration effective (avant conversion)]]*140.116</f>
        <v>1415.1716000000001</v>
      </c>
      <c r="I289" s="15" t="s">
        <v>86</v>
      </c>
      <c r="J289" s="131" t="s">
        <v>34</v>
      </c>
      <c r="K289" s="10" t="s">
        <v>776</v>
      </c>
      <c r="L289" s="15" t="s">
        <v>70</v>
      </c>
      <c r="M289" s="15" t="s">
        <v>87</v>
      </c>
      <c r="N289" s="15" t="s">
        <v>72</v>
      </c>
      <c r="O289" s="27">
        <v>21</v>
      </c>
      <c r="P289" s="15" t="s">
        <v>28</v>
      </c>
      <c r="Q289" s="27">
        <v>6</v>
      </c>
      <c r="R289" s="27" t="s">
        <v>28</v>
      </c>
      <c r="S289" s="131" t="s">
        <v>34</v>
      </c>
      <c r="T289" s="10" t="s">
        <v>74</v>
      </c>
      <c r="U289" s="15" t="s">
        <v>75</v>
      </c>
      <c r="V289" s="10" t="s">
        <v>90</v>
      </c>
      <c r="W289" s="134" t="s">
        <v>34</v>
      </c>
      <c r="X289" s="10" t="s">
        <v>670</v>
      </c>
      <c r="Y289" s="25" t="s">
        <v>671</v>
      </c>
      <c r="Z289" s="25" t="s">
        <v>672</v>
      </c>
      <c r="AA289" s="57"/>
    </row>
    <row r="290" spans="1:27" s="10" customFormat="1" ht="15.9" customHeight="1" x14ac:dyDescent="0.25">
      <c r="A290" s="6" t="s">
        <v>160</v>
      </c>
      <c r="B290" s="10" t="s">
        <v>81</v>
      </c>
      <c r="C290" s="10" t="s">
        <v>161</v>
      </c>
      <c r="D290" s="10" t="s">
        <v>83</v>
      </c>
      <c r="E290" s="10" t="s">
        <v>667</v>
      </c>
      <c r="F290" s="15">
        <v>10.7</v>
      </c>
      <c r="G290" s="15" t="s">
        <v>225</v>
      </c>
      <c r="H290" s="10">
        <f>Table1[[#This Row],[Concentration effective (avant conversion)]]*140.116</f>
        <v>1499.2411999999999</v>
      </c>
      <c r="I290" s="15" t="s">
        <v>86</v>
      </c>
      <c r="J290" s="131" t="s">
        <v>34</v>
      </c>
      <c r="K290" s="10" t="s">
        <v>777</v>
      </c>
      <c r="L290" s="15" t="s">
        <v>70</v>
      </c>
      <c r="M290" s="15" t="s">
        <v>87</v>
      </c>
      <c r="N290" s="15" t="s">
        <v>72</v>
      </c>
      <c r="O290" s="27">
        <v>21</v>
      </c>
      <c r="P290" s="15" t="s">
        <v>28</v>
      </c>
      <c r="Q290" s="27">
        <v>6.8</v>
      </c>
      <c r="R290" s="27" t="s">
        <v>28</v>
      </c>
      <c r="S290" s="12" t="s">
        <v>702</v>
      </c>
      <c r="T290" s="10" t="s">
        <v>74</v>
      </c>
      <c r="U290" s="15" t="s">
        <v>75</v>
      </c>
      <c r="V290" s="10" t="s">
        <v>90</v>
      </c>
      <c r="W290" s="134" t="s">
        <v>34</v>
      </c>
      <c r="X290" s="10" t="s">
        <v>670</v>
      </c>
      <c r="Y290" s="25" t="s">
        <v>671</v>
      </c>
      <c r="Z290" s="25" t="s">
        <v>672</v>
      </c>
      <c r="AA290" s="57"/>
    </row>
    <row r="291" spans="1:27" s="10" customFormat="1" ht="15.9" customHeight="1" x14ac:dyDescent="0.25">
      <c r="A291" s="6" t="s">
        <v>160</v>
      </c>
      <c r="B291" s="10" t="s">
        <v>81</v>
      </c>
      <c r="C291" s="10" t="s">
        <v>161</v>
      </c>
      <c r="D291" s="10" t="s">
        <v>83</v>
      </c>
      <c r="E291" s="10" t="s">
        <v>667</v>
      </c>
      <c r="F291" s="15">
        <v>10.8</v>
      </c>
      <c r="G291" s="15" t="s">
        <v>225</v>
      </c>
      <c r="H291" s="10">
        <f>Table1[[#This Row],[Concentration effective (avant conversion)]]*140.116</f>
        <v>1513.2528000000002</v>
      </c>
      <c r="I291" s="15" t="s">
        <v>112</v>
      </c>
      <c r="J291" s="131" t="s">
        <v>34</v>
      </c>
      <c r="K291" s="10" t="s">
        <v>778</v>
      </c>
      <c r="L291" s="15" t="s">
        <v>70</v>
      </c>
      <c r="M291" s="15" t="s">
        <v>87</v>
      </c>
      <c r="N291" s="15" t="s">
        <v>72</v>
      </c>
      <c r="O291" s="27">
        <v>21</v>
      </c>
      <c r="P291" s="15" t="s">
        <v>28</v>
      </c>
      <c r="Q291" s="27">
        <v>6.8</v>
      </c>
      <c r="R291" s="27" t="s">
        <v>28</v>
      </c>
      <c r="S291" s="12" t="s">
        <v>728</v>
      </c>
      <c r="T291" s="10" t="s">
        <v>113</v>
      </c>
      <c r="U291" s="15" t="s">
        <v>75</v>
      </c>
      <c r="V291" s="10" t="s">
        <v>90</v>
      </c>
      <c r="W291" s="134" t="s">
        <v>34</v>
      </c>
      <c r="X291" s="10" t="s">
        <v>670</v>
      </c>
      <c r="Y291" s="25" t="s">
        <v>671</v>
      </c>
      <c r="Z291" s="25" t="s">
        <v>672</v>
      </c>
      <c r="AA291" s="57"/>
    </row>
    <row r="292" spans="1:27" s="10" customFormat="1" ht="15.9" customHeight="1" x14ac:dyDescent="0.25">
      <c r="A292" s="6" t="s">
        <v>160</v>
      </c>
      <c r="B292" s="10" t="s">
        <v>81</v>
      </c>
      <c r="C292" s="10" t="s">
        <v>161</v>
      </c>
      <c r="D292" s="10" t="s">
        <v>83</v>
      </c>
      <c r="E292" s="10" t="s">
        <v>667</v>
      </c>
      <c r="F292" s="15">
        <v>10.199999999999999</v>
      </c>
      <c r="G292" s="15" t="s">
        <v>225</v>
      </c>
      <c r="H292" s="10">
        <f>Table1[[#This Row],[Concentration effective (avant conversion)]]*140.116</f>
        <v>1429.1831999999999</v>
      </c>
      <c r="I292" s="15" t="s">
        <v>112</v>
      </c>
      <c r="J292" s="131" t="s">
        <v>34</v>
      </c>
      <c r="K292" s="10" t="s">
        <v>779</v>
      </c>
      <c r="L292" s="15" t="s">
        <v>70</v>
      </c>
      <c r="M292" s="15" t="s">
        <v>87</v>
      </c>
      <c r="N292" s="15" t="s">
        <v>72</v>
      </c>
      <c r="O292" s="27">
        <v>21</v>
      </c>
      <c r="P292" s="15" t="s">
        <v>28</v>
      </c>
      <c r="Q292" s="27">
        <v>6.8</v>
      </c>
      <c r="R292" s="27" t="s">
        <v>28</v>
      </c>
      <c r="S292" s="12" t="s">
        <v>745</v>
      </c>
      <c r="T292" s="10" t="s">
        <v>113</v>
      </c>
      <c r="U292" s="15" t="s">
        <v>75</v>
      </c>
      <c r="V292" s="10" t="s">
        <v>90</v>
      </c>
      <c r="W292" s="134" t="s">
        <v>34</v>
      </c>
      <c r="X292" s="10" t="s">
        <v>670</v>
      </c>
      <c r="Y292" s="25" t="s">
        <v>671</v>
      </c>
      <c r="Z292" s="25" t="s">
        <v>672</v>
      </c>
      <c r="AA292" s="57"/>
    </row>
    <row r="293" spans="1:27" s="10" customFormat="1" ht="15.9" customHeight="1" x14ac:dyDescent="0.25">
      <c r="A293" s="6" t="s">
        <v>160</v>
      </c>
      <c r="B293" s="10" t="s">
        <v>81</v>
      </c>
      <c r="C293" s="10" t="s">
        <v>161</v>
      </c>
      <c r="D293" s="10" t="s">
        <v>83</v>
      </c>
      <c r="E293" s="10" t="s">
        <v>667</v>
      </c>
      <c r="F293" s="15">
        <v>12.3</v>
      </c>
      <c r="G293" s="15" t="s">
        <v>225</v>
      </c>
      <c r="H293" s="10">
        <f>Table1[[#This Row],[Concentration effective (avant conversion)]]*140.116</f>
        <v>1723.4268000000002</v>
      </c>
      <c r="I293" s="15" t="s">
        <v>86</v>
      </c>
      <c r="J293" s="131" t="s">
        <v>34</v>
      </c>
      <c r="K293" s="10" t="s">
        <v>780</v>
      </c>
      <c r="L293" s="15" t="s">
        <v>70</v>
      </c>
      <c r="M293" s="15" t="s">
        <v>87</v>
      </c>
      <c r="N293" s="15" t="s">
        <v>72</v>
      </c>
      <c r="O293" s="27">
        <v>21</v>
      </c>
      <c r="P293" s="15" t="s">
        <v>28</v>
      </c>
      <c r="Q293" s="27">
        <v>6.8</v>
      </c>
      <c r="R293" s="27" t="s">
        <v>698</v>
      </c>
      <c r="S293" s="131" t="s">
        <v>34</v>
      </c>
      <c r="T293" s="10" t="s">
        <v>74</v>
      </c>
      <c r="U293" s="15" t="s">
        <v>75</v>
      </c>
      <c r="V293" s="10" t="s">
        <v>90</v>
      </c>
      <c r="W293" s="134" t="s">
        <v>34</v>
      </c>
      <c r="X293" s="10" t="s">
        <v>670</v>
      </c>
      <c r="Y293" s="25" t="s">
        <v>671</v>
      </c>
      <c r="Z293" s="25" t="s">
        <v>672</v>
      </c>
      <c r="AA293" s="6"/>
    </row>
    <row r="294" spans="1:27" s="10" customFormat="1" ht="15.9" customHeight="1" x14ac:dyDescent="0.25">
      <c r="A294" s="6" t="s">
        <v>160</v>
      </c>
      <c r="B294" s="10" t="s">
        <v>81</v>
      </c>
      <c r="C294" s="10" t="s">
        <v>161</v>
      </c>
      <c r="D294" s="10" t="s">
        <v>83</v>
      </c>
      <c r="E294" s="10" t="s">
        <v>667</v>
      </c>
      <c r="F294" s="15">
        <v>5.5</v>
      </c>
      <c r="G294" s="15" t="s">
        <v>225</v>
      </c>
      <c r="H294" s="10">
        <f>Table1[[#This Row],[Concentration effective (avant conversion)]]*140.116</f>
        <v>770.63800000000003</v>
      </c>
      <c r="I294" s="15" t="s">
        <v>112</v>
      </c>
      <c r="J294" s="131" t="s">
        <v>34</v>
      </c>
      <c r="K294" s="10" t="s">
        <v>781</v>
      </c>
      <c r="L294" s="15" t="s">
        <v>70</v>
      </c>
      <c r="M294" s="15" t="s">
        <v>87</v>
      </c>
      <c r="N294" s="15" t="s">
        <v>72</v>
      </c>
      <c r="O294" s="27">
        <v>21</v>
      </c>
      <c r="P294" s="15" t="s">
        <v>28</v>
      </c>
      <c r="Q294" s="27">
        <v>6.8</v>
      </c>
      <c r="R294" s="27" t="s">
        <v>28</v>
      </c>
      <c r="S294" s="12" t="s">
        <v>740</v>
      </c>
      <c r="T294" s="10" t="s">
        <v>113</v>
      </c>
      <c r="U294" s="15" t="s">
        <v>75</v>
      </c>
      <c r="V294" s="10" t="s">
        <v>90</v>
      </c>
      <c r="W294" s="134" t="s">
        <v>34</v>
      </c>
      <c r="X294" s="10" t="s">
        <v>670</v>
      </c>
      <c r="Y294" s="25" t="s">
        <v>671</v>
      </c>
      <c r="Z294" s="25" t="s">
        <v>672</v>
      </c>
      <c r="AA294" s="58"/>
    </row>
    <row r="295" spans="1:27" s="10" customFormat="1" ht="15.9" customHeight="1" x14ac:dyDescent="0.25">
      <c r="A295" s="6" t="s">
        <v>160</v>
      </c>
      <c r="B295" s="10" t="s">
        <v>81</v>
      </c>
      <c r="C295" s="10" t="s">
        <v>161</v>
      </c>
      <c r="D295" s="10" t="s">
        <v>83</v>
      </c>
      <c r="E295" s="10" t="s">
        <v>667</v>
      </c>
      <c r="F295" s="15">
        <v>11.2</v>
      </c>
      <c r="G295" s="15" t="s">
        <v>225</v>
      </c>
      <c r="H295" s="10">
        <f>Table1[[#This Row],[Concentration effective (avant conversion)]]*140.116</f>
        <v>1569.2992000000002</v>
      </c>
      <c r="I295" s="15" t="s">
        <v>112</v>
      </c>
      <c r="J295" s="131" t="s">
        <v>34</v>
      </c>
      <c r="K295" s="10" t="s">
        <v>782</v>
      </c>
      <c r="L295" s="15" t="s">
        <v>70</v>
      </c>
      <c r="M295" s="15" t="s">
        <v>87</v>
      </c>
      <c r="N295" s="15" t="s">
        <v>72</v>
      </c>
      <c r="O295" s="27">
        <v>21</v>
      </c>
      <c r="P295" s="15" t="s">
        <v>28</v>
      </c>
      <c r="Q295" s="27">
        <v>6.8</v>
      </c>
      <c r="R295" s="27" t="s">
        <v>28</v>
      </c>
      <c r="S295" s="12" t="s">
        <v>731</v>
      </c>
      <c r="T295" s="10" t="s">
        <v>113</v>
      </c>
      <c r="U295" s="15" t="s">
        <v>75</v>
      </c>
      <c r="V295" s="10" t="s">
        <v>90</v>
      </c>
      <c r="W295" s="134" t="s">
        <v>34</v>
      </c>
      <c r="X295" s="10" t="s">
        <v>670</v>
      </c>
      <c r="Y295" s="25" t="s">
        <v>671</v>
      </c>
      <c r="Z295" s="25" t="s">
        <v>672</v>
      </c>
      <c r="AA295" s="58"/>
    </row>
    <row r="296" spans="1:27" s="10" customFormat="1" ht="15.9" customHeight="1" x14ac:dyDescent="0.25">
      <c r="A296" s="6" t="s">
        <v>160</v>
      </c>
      <c r="B296" s="10" t="s">
        <v>81</v>
      </c>
      <c r="C296" s="10" t="s">
        <v>161</v>
      </c>
      <c r="D296" s="10" t="s">
        <v>83</v>
      </c>
      <c r="E296" s="10" t="s">
        <v>667</v>
      </c>
      <c r="F296" s="15">
        <v>1.3</v>
      </c>
      <c r="G296" s="15" t="s">
        <v>225</v>
      </c>
      <c r="H296" s="10">
        <f>Table1[[#This Row],[Concentration effective (avant conversion)]]*140.116</f>
        <v>182.15080000000003</v>
      </c>
      <c r="I296" s="15" t="s">
        <v>250</v>
      </c>
      <c r="J296" s="131" t="s">
        <v>34</v>
      </c>
      <c r="K296" s="10" t="s">
        <v>2019</v>
      </c>
      <c r="L296" s="15" t="s">
        <v>70</v>
      </c>
      <c r="M296" s="15" t="s">
        <v>87</v>
      </c>
      <c r="N296" s="15" t="s">
        <v>72</v>
      </c>
      <c r="O296" s="27">
        <v>21</v>
      </c>
      <c r="P296" s="15" t="s">
        <v>28</v>
      </c>
      <c r="Q296" s="27">
        <v>6.8</v>
      </c>
      <c r="R296" s="27" t="s">
        <v>783</v>
      </c>
      <c r="S296" s="131" t="s">
        <v>34</v>
      </c>
      <c r="T296" s="10" t="s">
        <v>113</v>
      </c>
      <c r="U296" s="15" t="s">
        <v>75</v>
      </c>
      <c r="V296" s="10" t="s">
        <v>90</v>
      </c>
      <c r="W296" s="134" t="s">
        <v>34</v>
      </c>
      <c r="X296" s="10" t="s">
        <v>670</v>
      </c>
      <c r="Y296" s="25" t="s">
        <v>671</v>
      </c>
      <c r="Z296" s="25" t="s">
        <v>672</v>
      </c>
      <c r="AA296" s="6"/>
    </row>
    <row r="297" spans="1:27" s="10" customFormat="1" ht="15.9" customHeight="1" x14ac:dyDescent="0.25">
      <c r="A297" s="6" t="s">
        <v>160</v>
      </c>
      <c r="B297" s="10" t="s">
        <v>81</v>
      </c>
      <c r="C297" s="10" t="s">
        <v>161</v>
      </c>
      <c r="D297" s="10" t="s">
        <v>83</v>
      </c>
      <c r="E297" s="10" t="s">
        <v>667</v>
      </c>
      <c r="F297" s="15">
        <v>11.2</v>
      </c>
      <c r="G297" s="15" t="s">
        <v>225</v>
      </c>
      <c r="H297" s="10">
        <f>Table1[[#This Row],[Concentration effective (avant conversion)]]*140.116</f>
        <v>1569.2992000000002</v>
      </c>
      <c r="I297" s="15" t="s">
        <v>86</v>
      </c>
      <c r="J297" s="131" t="s">
        <v>34</v>
      </c>
      <c r="K297" s="10" t="s">
        <v>784</v>
      </c>
      <c r="L297" s="15" t="s">
        <v>70</v>
      </c>
      <c r="M297" s="15" t="s">
        <v>87</v>
      </c>
      <c r="N297" s="15" t="s">
        <v>72</v>
      </c>
      <c r="O297" s="27">
        <v>21</v>
      </c>
      <c r="P297" s="15" t="s">
        <v>28</v>
      </c>
      <c r="Q297" s="27">
        <v>6.8</v>
      </c>
      <c r="R297" s="27" t="s">
        <v>783</v>
      </c>
      <c r="S297" s="131" t="s">
        <v>34</v>
      </c>
      <c r="T297" s="10" t="s">
        <v>74</v>
      </c>
      <c r="U297" s="15" t="s">
        <v>75</v>
      </c>
      <c r="V297" s="10" t="s">
        <v>90</v>
      </c>
      <c r="W297" s="134" t="s">
        <v>34</v>
      </c>
      <c r="X297" s="10" t="s">
        <v>670</v>
      </c>
      <c r="Y297" s="25" t="s">
        <v>671</v>
      </c>
      <c r="Z297" s="25" t="s">
        <v>672</v>
      </c>
      <c r="AA297" s="6"/>
    </row>
    <row r="298" spans="1:27" s="10" customFormat="1" ht="15.9" customHeight="1" x14ac:dyDescent="0.25">
      <c r="A298" s="6" t="s">
        <v>160</v>
      </c>
      <c r="B298" s="10" t="s">
        <v>81</v>
      </c>
      <c r="C298" s="10" t="s">
        <v>161</v>
      </c>
      <c r="D298" s="10" t="s">
        <v>83</v>
      </c>
      <c r="E298" s="10" t="s">
        <v>667</v>
      </c>
      <c r="F298" s="15">
        <v>10.9</v>
      </c>
      <c r="G298" s="15" t="s">
        <v>225</v>
      </c>
      <c r="H298" s="10">
        <f>Table1[[#This Row],[Concentration effective (avant conversion)]]*140.116</f>
        <v>1527.2644000000003</v>
      </c>
      <c r="I298" s="15" t="s">
        <v>112</v>
      </c>
      <c r="J298" s="131" t="s">
        <v>34</v>
      </c>
      <c r="K298" s="10" t="s">
        <v>785</v>
      </c>
      <c r="L298" s="15" t="s">
        <v>70</v>
      </c>
      <c r="M298" s="15" t="s">
        <v>87</v>
      </c>
      <c r="N298" s="15" t="s">
        <v>72</v>
      </c>
      <c r="O298" s="27">
        <v>21</v>
      </c>
      <c r="P298" s="15" t="s">
        <v>28</v>
      </c>
      <c r="Q298" s="27">
        <v>6.8</v>
      </c>
      <c r="R298" s="27" t="s">
        <v>28</v>
      </c>
      <c r="S298" s="12" t="s">
        <v>754</v>
      </c>
      <c r="T298" s="10" t="s">
        <v>113</v>
      </c>
      <c r="U298" s="15" t="s">
        <v>75</v>
      </c>
      <c r="V298" s="10" t="s">
        <v>90</v>
      </c>
      <c r="W298" s="134" t="s">
        <v>34</v>
      </c>
      <c r="X298" s="10" t="s">
        <v>670</v>
      </c>
      <c r="Y298" s="25" t="s">
        <v>671</v>
      </c>
      <c r="Z298" s="25" t="s">
        <v>672</v>
      </c>
    </row>
    <row r="299" spans="1:27" s="10" customFormat="1" ht="15.9" customHeight="1" x14ac:dyDescent="0.25">
      <c r="A299" s="6" t="s">
        <v>160</v>
      </c>
      <c r="B299" s="10" t="s">
        <v>81</v>
      </c>
      <c r="C299" s="10" t="s">
        <v>161</v>
      </c>
      <c r="D299" s="10" t="s">
        <v>83</v>
      </c>
      <c r="E299" s="10" t="s">
        <v>667</v>
      </c>
      <c r="F299" s="15">
        <v>7.7</v>
      </c>
      <c r="G299" s="15" t="s">
        <v>225</v>
      </c>
      <c r="H299" s="10">
        <f>Table1[[#This Row],[Concentration effective (avant conversion)]]*140.116</f>
        <v>1078.8932000000002</v>
      </c>
      <c r="I299" s="15" t="s">
        <v>250</v>
      </c>
      <c r="J299" s="131" t="s">
        <v>34</v>
      </c>
      <c r="K299" s="10" t="s">
        <v>786</v>
      </c>
      <c r="L299" s="15" t="s">
        <v>70</v>
      </c>
      <c r="M299" s="15" t="s">
        <v>87</v>
      </c>
      <c r="N299" s="15" t="s">
        <v>72</v>
      </c>
      <c r="O299" s="27">
        <v>21</v>
      </c>
      <c r="P299" s="15" t="s">
        <v>28</v>
      </c>
      <c r="Q299" s="27">
        <v>6.8</v>
      </c>
      <c r="R299" s="27" t="s">
        <v>723</v>
      </c>
      <c r="S299" s="131" t="s">
        <v>34</v>
      </c>
      <c r="T299" s="10" t="s">
        <v>113</v>
      </c>
      <c r="U299" s="15" t="s">
        <v>75</v>
      </c>
      <c r="V299" s="10" t="s">
        <v>90</v>
      </c>
      <c r="W299" s="134" t="s">
        <v>34</v>
      </c>
      <c r="X299" s="10" t="s">
        <v>670</v>
      </c>
      <c r="Y299" s="25" t="s">
        <v>671</v>
      </c>
      <c r="Z299" s="25" t="s">
        <v>672</v>
      </c>
      <c r="AA299" s="24"/>
    </row>
    <row r="300" spans="1:27" s="10" customFormat="1" ht="15.9" customHeight="1" x14ac:dyDescent="0.25">
      <c r="A300" s="6" t="s">
        <v>160</v>
      </c>
      <c r="B300" s="10" t="s">
        <v>81</v>
      </c>
      <c r="C300" s="10" t="s">
        <v>161</v>
      </c>
      <c r="D300" s="10" t="s">
        <v>83</v>
      </c>
      <c r="E300" s="10" t="s">
        <v>667</v>
      </c>
      <c r="F300" s="15">
        <v>659.5</v>
      </c>
      <c r="G300" s="15" t="s">
        <v>225</v>
      </c>
      <c r="H300" s="10">
        <f>Table1[[#This Row],[Concentration effective (avant conversion)]]*140.116</f>
        <v>92406.502000000008</v>
      </c>
      <c r="I300" s="15" t="s">
        <v>112</v>
      </c>
      <c r="J300" s="131" t="s">
        <v>34</v>
      </c>
      <c r="K300" s="10" t="s">
        <v>787</v>
      </c>
      <c r="L300" s="15" t="s">
        <v>70</v>
      </c>
      <c r="M300" s="15" t="s">
        <v>87</v>
      </c>
      <c r="N300" s="15" t="s">
        <v>72</v>
      </c>
      <c r="O300" s="27">
        <v>21</v>
      </c>
      <c r="P300" s="15" t="s">
        <v>28</v>
      </c>
      <c r="Q300" s="27">
        <v>7.8</v>
      </c>
      <c r="R300" s="27" t="s">
        <v>28</v>
      </c>
      <c r="S300" s="131" t="s">
        <v>34</v>
      </c>
      <c r="T300" s="10" t="s">
        <v>113</v>
      </c>
      <c r="U300" s="15" t="s">
        <v>75</v>
      </c>
      <c r="V300" s="10" t="s">
        <v>90</v>
      </c>
      <c r="W300" s="134" t="s">
        <v>34</v>
      </c>
      <c r="X300" s="10" t="s">
        <v>670</v>
      </c>
      <c r="Y300" s="25" t="s">
        <v>671</v>
      </c>
      <c r="Z300" s="25" t="s">
        <v>672</v>
      </c>
      <c r="AA300" s="24"/>
    </row>
    <row r="301" spans="1:27" s="10" customFormat="1" ht="15.9" customHeight="1" x14ac:dyDescent="0.25">
      <c r="A301" s="6" t="s">
        <v>160</v>
      </c>
      <c r="B301" s="10" t="s">
        <v>81</v>
      </c>
      <c r="C301" s="10" t="s">
        <v>161</v>
      </c>
      <c r="D301" s="10" t="s">
        <v>83</v>
      </c>
      <c r="E301" s="10" t="s">
        <v>667</v>
      </c>
      <c r="F301" s="15">
        <v>12.6</v>
      </c>
      <c r="G301" s="15" t="s">
        <v>225</v>
      </c>
      <c r="H301" s="10">
        <f>Table1[[#This Row],[Concentration effective (avant conversion)]]*140.116</f>
        <v>1765.4616000000001</v>
      </c>
      <c r="I301" s="15" t="s">
        <v>86</v>
      </c>
      <c r="J301" s="131" t="s">
        <v>34</v>
      </c>
      <c r="K301" s="10" t="s">
        <v>788</v>
      </c>
      <c r="L301" s="15" t="s">
        <v>70</v>
      </c>
      <c r="M301" s="15" t="s">
        <v>87</v>
      </c>
      <c r="N301" s="15" t="s">
        <v>72</v>
      </c>
      <c r="O301" s="27">
        <v>21</v>
      </c>
      <c r="P301" s="15" t="s">
        <v>28</v>
      </c>
      <c r="Q301" s="27">
        <v>6.8</v>
      </c>
      <c r="R301" s="27" t="s">
        <v>28</v>
      </c>
      <c r="S301" s="12" t="s">
        <v>754</v>
      </c>
      <c r="T301" s="10" t="s">
        <v>74</v>
      </c>
      <c r="U301" s="15" t="s">
        <v>75</v>
      </c>
      <c r="V301" s="10" t="s">
        <v>90</v>
      </c>
      <c r="W301" s="134" t="s">
        <v>34</v>
      </c>
      <c r="X301" s="10" t="s">
        <v>670</v>
      </c>
      <c r="Y301" s="25" t="s">
        <v>671</v>
      </c>
      <c r="Z301" s="25" t="s">
        <v>672</v>
      </c>
    </row>
    <row r="302" spans="1:27" s="10" customFormat="1" ht="15.9" customHeight="1" x14ac:dyDescent="0.25">
      <c r="A302" s="6" t="s">
        <v>160</v>
      </c>
      <c r="B302" s="10" t="s">
        <v>81</v>
      </c>
      <c r="C302" s="10" t="s">
        <v>161</v>
      </c>
      <c r="D302" s="10" t="s">
        <v>83</v>
      </c>
      <c r="E302" s="10" t="s">
        <v>667</v>
      </c>
      <c r="F302" s="15">
        <v>13.4</v>
      </c>
      <c r="G302" s="15" t="s">
        <v>225</v>
      </c>
      <c r="H302" s="10">
        <f>Table1[[#This Row],[Concentration effective (avant conversion)]]*140.116</f>
        <v>1877.5544000000002</v>
      </c>
      <c r="I302" s="15" t="s">
        <v>86</v>
      </c>
      <c r="J302" s="131" t="s">
        <v>34</v>
      </c>
      <c r="K302" s="10" t="s">
        <v>789</v>
      </c>
      <c r="L302" s="15" t="s">
        <v>70</v>
      </c>
      <c r="M302" s="15" t="s">
        <v>87</v>
      </c>
      <c r="N302" s="15" t="s">
        <v>72</v>
      </c>
      <c r="O302" s="27">
        <v>21</v>
      </c>
      <c r="P302" s="15" t="s">
        <v>28</v>
      </c>
      <c r="Q302" s="27">
        <v>6.8</v>
      </c>
      <c r="R302" s="27" t="s">
        <v>685</v>
      </c>
      <c r="S302" s="131" t="s">
        <v>34</v>
      </c>
      <c r="T302" s="10" t="s">
        <v>74</v>
      </c>
      <c r="U302" s="15" t="s">
        <v>75</v>
      </c>
      <c r="V302" s="10" t="s">
        <v>90</v>
      </c>
      <c r="W302" s="134" t="s">
        <v>34</v>
      </c>
      <c r="X302" s="10" t="s">
        <v>670</v>
      </c>
      <c r="Y302" s="25" t="s">
        <v>671</v>
      </c>
      <c r="Z302" s="25" t="s">
        <v>672</v>
      </c>
    </row>
    <row r="303" spans="1:27" s="10" customFormat="1" ht="15.9" customHeight="1" x14ac:dyDescent="0.25">
      <c r="A303" s="6" t="s">
        <v>160</v>
      </c>
      <c r="B303" s="10" t="s">
        <v>81</v>
      </c>
      <c r="C303" s="10" t="s">
        <v>161</v>
      </c>
      <c r="D303" s="10" t="s">
        <v>83</v>
      </c>
      <c r="E303" s="10" t="s">
        <v>667</v>
      </c>
      <c r="F303" s="15">
        <v>13.3</v>
      </c>
      <c r="G303" s="15" t="s">
        <v>225</v>
      </c>
      <c r="H303" s="10">
        <f>Table1[[#This Row],[Concentration effective (avant conversion)]]*140.116</f>
        <v>1863.5428000000004</v>
      </c>
      <c r="I303" s="15" t="s">
        <v>112</v>
      </c>
      <c r="J303" s="131" t="s">
        <v>34</v>
      </c>
      <c r="K303" s="10" t="s">
        <v>790</v>
      </c>
      <c r="L303" s="15" t="s">
        <v>70</v>
      </c>
      <c r="M303" s="15" t="s">
        <v>87</v>
      </c>
      <c r="N303" s="15" t="s">
        <v>72</v>
      </c>
      <c r="O303" s="27">
        <v>21</v>
      </c>
      <c r="P303" s="15" t="s">
        <v>28</v>
      </c>
      <c r="Q303" s="27">
        <v>6.8</v>
      </c>
      <c r="R303" s="27" t="s">
        <v>783</v>
      </c>
      <c r="S303" s="131" t="s">
        <v>34</v>
      </c>
      <c r="T303" s="10" t="s">
        <v>113</v>
      </c>
      <c r="U303" s="15" t="s">
        <v>75</v>
      </c>
      <c r="V303" s="10" t="s">
        <v>90</v>
      </c>
      <c r="W303" s="134" t="s">
        <v>34</v>
      </c>
      <c r="X303" s="10" t="s">
        <v>670</v>
      </c>
      <c r="Y303" s="25" t="s">
        <v>671</v>
      </c>
      <c r="Z303" s="25" t="s">
        <v>672</v>
      </c>
    </row>
    <row r="304" spans="1:27" s="10" customFormat="1" ht="15.9" customHeight="1" x14ac:dyDescent="0.25">
      <c r="A304" s="6" t="s">
        <v>160</v>
      </c>
      <c r="B304" s="10" t="s">
        <v>81</v>
      </c>
      <c r="C304" s="10" t="s">
        <v>161</v>
      </c>
      <c r="D304" s="10" t="s">
        <v>83</v>
      </c>
      <c r="E304" s="10" t="s">
        <v>667</v>
      </c>
      <c r="F304" s="15">
        <v>17.7</v>
      </c>
      <c r="G304" s="15" t="s">
        <v>225</v>
      </c>
      <c r="H304" s="10">
        <f>Table1[[#This Row],[Concentration effective (avant conversion)]]*140.116</f>
        <v>2480.0532000000003</v>
      </c>
      <c r="I304" s="15" t="s">
        <v>86</v>
      </c>
      <c r="J304" s="131" t="s">
        <v>34</v>
      </c>
      <c r="K304" s="10" t="s">
        <v>791</v>
      </c>
      <c r="L304" s="15" t="s">
        <v>70</v>
      </c>
      <c r="M304" s="15" t="s">
        <v>87</v>
      </c>
      <c r="N304" s="15" t="s">
        <v>72</v>
      </c>
      <c r="O304" s="27">
        <v>21</v>
      </c>
      <c r="P304" s="15" t="s">
        <v>28</v>
      </c>
      <c r="Q304" s="27">
        <v>6.8</v>
      </c>
      <c r="R304" s="27" t="s">
        <v>694</v>
      </c>
      <c r="S304" s="131" t="s">
        <v>34</v>
      </c>
      <c r="T304" s="10" t="s">
        <v>74</v>
      </c>
      <c r="U304" s="15" t="s">
        <v>75</v>
      </c>
      <c r="V304" s="10" t="s">
        <v>90</v>
      </c>
      <c r="W304" s="134" t="s">
        <v>34</v>
      </c>
      <c r="X304" s="10" t="s">
        <v>670</v>
      </c>
      <c r="Y304" s="25" t="s">
        <v>671</v>
      </c>
      <c r="Z304" s="25" t="s">
        <v>672</v>
      </c>
    </row>
    <row r="305" spans="1:27" s="30" customFormat="1" ht="15.9" customHeight="1" x14ac:dyDescent="0.25">
      <c r="A305" s="6" t="s">
        <v>160</v>
      </c>
      <c r="B305" s="10" t="s">
        <v>81</v>
      </c>
      <c r="C305" s="10" t="s">
        <v>161</v>
      </c>
      <c r="D305" s="10" t="s">
        <v>83</v>
      </c>
      <c r="E305" s="10" t="s">
        <v>667</v>
      </c>
      <c r="F305" s="15">
        <v>1.1000000000000001</v>
      </c>
      <c r="G305" s="15" t="s">
        <v>225</v>
      </c>
      <c r="H305" s="10">
        <f>Table1[[#This Row],[Concentration effective (avant conversion)]]*140.116</f>
        <v>154.12760000000003</v>
      </c>
      <c r="I305" s="15" t="s">
        <v>86</v>
      </c>
      <c r="J305" s="131" t="s">
        <v>34</v>
      </c>
      <c r="K305" s="15" t="s">
        <v>69</v>
      </c>
      <c r="L305" s="15" t="s">
        <v>70</v>
      </c>
      <c r="M305" s="15" t="s">
        <v>87</v>
      </c>
      <c r="N305" s="15" t="s">
        <v>72</v>
      </c>
      <c r="O305" s="27">
        <v>21</v>
      </c>
      <c r="P305" s="15" t="s">
        <v>28</v>
      </c>
      <c r="Q305" s="27">
        <v>6.8</v>
      </c>
      <c r="R305" s="27" t="s">
        <v>28</v>
      </c>
      <c r="S305" s="12" t="s">
        <v>792</v>
      </c>
      <c r="T305" s="10" t="s">
        <v>74</v>
      </c>
      <c r="U305" s="15" t="s">
        <v>75</v>
      </c>
      <c r="V305" s="10" t="s">
        <v>90</v>
      </c>
      <c r="W305" s="134" t="s">
        <v>34</v>
      </c>
      <c r="X305" s="10" t="s">
        <v>670</v>
      </c>
      <c r="Y305" s="25" t="s">
        <v>671</v>
      </c>
      <c r="Z305" s="25" t="s">
        <v>672</v>
      </c>
      <c r="AA305" s="57"/>
    </row>
    <row r="306" spans="1:27" s="30" customFormat="1" ht="15.9" customHeight="1" x14ac:dyDescent="0.25">
      <c r="A306" s="6" t="s">
        <v>160</v>
      </c>
      <c r="B306" s="10" t="s">
        <v>81</v>
      </c>
      <c r="C306" s="10" t="s">
        <v>161</v>
      </c>
      <c r="D306" s="10" t="s">
        <v>83</v>
      </c>
      <c r="E306" s="10" t="s">
        <v>667</v>
      </c>
      <c r="F306" s="15">
        <v>1.6</v>
      </c>
      <c r="G306" s="15" t="s">
        <v>225</v>
      </c>
      <c r="H306" s="10">
        <f>Table1[[#This Row],[Concentration effective (avant conversion)]]*140.116</f>
        <v>224.18560000000002</v>
      </c>
      <c r="I306" s="15" t="s">
        <v>250</v>
      </c>
      <c r="J306" s="131" t="s">
        <v>34</v>
      </c>
      <c r="K306" s="15" t="s">
        <v>69</v>
      </c>
      <c r="L306" s="15" t="s">
        <v>70</v>
      </c>
      <c r="M306" s="15" t="s">
        <v>87</v>
      </c>
      <c r="N306" s="15" t="s">
        <v>72</v>
      </c>
      <c r="O306" s="27">
        <v>21</v>
      </c>
      <c r="P306" s="15" t="s">
        <v>28</v>
      </c>
      <c r="Q306" s="27">
        <v>6.8</v>
      </c>
      <c r="R306" s="27" t="s">
        <v>28</v>
      </c>
      <c r="S306" s="12" t="s">
        <v>793</v>
      </c>
      <c r="T306" s="10" t="s">
        <v>113</v>
      </c>
      <c r="U306" s="15" t="s">
        <v>75</v>
      </c>
      <c r="V306" s="10" t="s">
        <v>90</v>
      </c>
      <c r="W306" s="134" t="s">
        <v>34</v>
      </c>
      <c r="X306" s="10" t="s">
        <v>670</v>
      </c>
      <c r="Y306" s="25" t="s">
        <v>671</v>
      </c>
      <c r="Z306" s="25" t="s">
        <v>672</v>
      </c>
      <c r="AA306" s="57"/>
    </row>
    <row r="307" spans="1:27" s="30" customFormat="1" ht="15.9" customHeight="1" x14ac:dyDescent="0.25">
      <c r="A307" s="6" t="s">
        <v>160</v>
      </c>
      <c r="B307" s="10" t="s">
        <v>81</v>
      </c>
      <c r="C307" s="10" t="s">
        <v>161</v>
      </c>
      <c r="D307" s="10" t="s">
        <v>83</v>
      </c>
      <c r="E307" s="10" t="s">
        <v>667</v>
      </c>
      <c r="F307" s="15">
        <v>1.6</v>
      </c>
      <c r="G307" s="15" t="s">
        <v>225</v>
      </c>
      <c r="H307" s="10">
        <f>Table1[[#This Row],[Concentration effective (avant conversion)]]*140.116</f>
        <v>224.18560000000002</v>
      </c>
      <c r="I307" s="15" t="s">
        <v>250</v>
      </c>
      <c r="J307" s="131" t="s">
        <v>34</v>
      </c>
      <c r="K307" s="15" t="s">
        <v>69</v>
      </c>
      <c r="L307" s="15" t="s">
        <v>70</v>
      </c>
      <c r="M307" s="15" t="s">
        <v>87</v>
      </c>
      <c r="N307" s="15" t="s">
        <v>72</v>
      </c>
      <c r="O307" s="27">
        <v>21</v>
      </c>
      <c r="P307" s="15" t="s">
        <v>28</v>
      </c>
      <c r="Q307" s="27">
        <v>6.8</v>
      </c>
      <c r="R307" s="27" t="s">
        <v>28</v>
      </c>
      <c r="S307" s="12" t="s">
        <v>794</v>
      </c>
      <c r="T307" s="10" t="s">
        <v>113</v>
      </c>
      <c r="U307" s="15" t="s">
        <v>75</v>
      </c>
      <c r="V307" s="10" t="s">
        <v>90</v>
      </c>
      <c r="W307" s="134" t="s">
        <v>34</v>
      </c>
      <c r="X307" s="10" t="s">
        <v>670</v>
      </c>
      <c r="Y307" s="25" t="s">
        <v>671</v>
      </c>
      <c r="Z307" s="25" t="s">
        <v>672</v>
      </c>
      <c r="AA307" s="57"/>
    </row>
    <row r="308" spans="1:27" s="30" customFormat="1" ht="15.9" customHeight="1" x14ac:dyDescent="0.25">
      <c r="A308" s="6" t="s">
        <v>160</v>
      </c>
      <c r="B308" s="10" t="s">
        <v>81</v>
      </c>
      <c r="C308" s="10" t="s">
        <v>161</v>
      </c>
      <c r="D308" s="10" t="s">
        <v>83</v>
      </c>
      <c r="E308" s="10" t="s">
        <v>667</v>
      </c>
      <c r="F308" s="15">
        <v>1.7</v>
      </c>
      <c r="G308" s="15" t="s">
        <v>225</v>
      </c>
      <c r="H308" s="10">
        <f>Table1[[#This Row],[Concentration effective (avant conversion)]]*140.116</f>
        <v>238.19720000000001</v>
      </c>
      <c r="I308" s="15" t="s">
        <v>86</v>
      </c>
      <c r="J308" s="131" t="s">
        <v>34</v>
      </c>
      <c r="K308" s="15" t="s">
        <v>69</v>
      </c>
      <c r="L308" s="15" t="s">
        <v>70</v>
      </c>
      <c r="M308" s="15" t="s">
        <v>87</v>
      </c>
      <c r="N308" s="15" t="s">
        <v>72</v>
      </c>
      <c r="O308" s="27">
        <v>21</v>
      </c>
      <c r="P308" s="15" t="s">
        <v>28</v>
      </c>
      <c r="Q308" s="27">
        <v>6.8</v>
      </c>
      <c r="R308" s="27" t="s">
        <v>28</v>
      </c>
      <c r="S308" s="12" t="s">
        <v>669</v>
      </c>
      <c r="T308" s="10" t="s">
        <v>74</v>
      </c>
      <c r="U308" s="15" t="s">
        <v>75</v>
      </c>
      <c r="V308" s="10" t="s">
        <v>90</v>
      </c>
      <c r="W308" s="134" t="s">
        <v>34</v>
      </c>
      <c r="X308" s="10" t="s">
        <v>670</v>
      </c>
      <c r="Y308" s="25" t="s">
        <v>671</v>
      </c>
      <c r="Z308" s="25" t="s">
        <v>672</v>
      </c>
      <c r="AA308" s="57"/>
    </row>
    <row r="309" spans="1:27" s="10" customFormat="1" ht="15.9" customHeight="1" x14ac:dyDescent="0.25">
      <c r="A309" s="6" t="s">
        <v>160</v>
      </c>
      <c r="B309" s="10" t="s">
        <v>81</v>
      </c>
      <c r="C309" s="10" t="s">
        <v>161</v>
      </c>
      <c r="D309" s="10" t="s">
        <v>83</v>
      </c>
      <c r="E309" s="10" t="s">
        <v>667</v>
      </c>
      <c r="F309" s="15">
        <v>1.9</v>
      </c>
      <c r="G309" s="15" t="s">
        <v>225</v>
      </c>
      <c r="H309" s="10">
        <f>Table1[[#This Row],[Concentration effective (avant conversion)]]*140.116</f>
        <v>266.22040000000004</v>
      </c>
      <c r="I309" s="15" t="s">
        <v>250</v>
      </c>
      <c r="J309" s="131" t="s">
        <v>34</v>
      </c>
      <c r="K309" s="15" t="s">
        <v>69</v>
      </c>
      <c r="L309" s="15" t="s">
        <v>70</v>
      </c>
      <c r="M309" s="15" t="s">
        <v>87</v>
      </c>
      <c r="N309" s="15" t="s">
        <v>72</v>
      </c>
      <c r="O309" s="27">
        <v>21</v>
      </c>
      <c r="P309" s="15" t="s">
        <v>28</v>
      </c>
      <c r="Q309" s="27">
        <v>6.8</v>
      </c>
      <c r="R309" s="27" t="s">
        <v>28</v>
      </c>
      <c r="S309" s="12" t="s">
        <v>795</v>
      </c>
      <c r="T309" s="10" t="s">
        <v>113</v>
      </c>
      <c r="U309" s="15" t="s">
        <v>75</v>
      </c>
      <c r="V309" s="10" t="s">
        <v>90</v>
      </c>
      <c r="W309" s="134" t="s">
        <v>34</v>
      </c>
      <c r="X309" s="10" t="s">
        <v>670</v>
      </c>
      <c r="Y309" s="25" t="s">
        <v>671</v>
      </c>
      <c r="Z309" s="25" t="s">
        <v>672</v>
      </c>
      <c r="AA309" s="6"/>
    </row>
    <row r="310" spans="1:27" s="10" customFormat="1" ht="15.9" customHeight="1" x14ac:dyDescent="0.25">
      <c r="A310" s="6" t="s">
        <v>160</v>
      </c>
      <c r="B310" s="10" t="s">
        <v>81</v>
      </c>
      <c r="C310" s="10" t="s">
        <v>161</v>
      </c>
      <c r="D310" s="10" t="s">
        <v>83</v>
      </c>
      <c r="E310" s="10" t="s">
        <v>667</v>
      </c>
      <c r="F310" s="15">
        <v>2</v>
      </c>
      <c r="G310" s="15" t="s">
        <v>225</v>
      </c>
      <c r="H310" s="10">
        <f>Table1[[#This Row],[Concentration effective (avant conversion)]]*140.116</f>
        <v>280.23200000000003</v>
      </c>
      <c r="I310" s="15" t="s">
        <v>250</v>
      </c>
      <c r="J310" s="131" t="s">
        <v>34</v>
      </c>
      <c r="K310" s="15" t="s">
        <v>69</v>
      </c>
      <c r="L310" s="15" t="s">
        <v>70</v>
      </c>
      <c r="M310" s="15" t="s">
        <v>87</v>
      </c>
      <c r="N310" s="15" t="s">
        <v>72</v>
      </c>
      <c r="O310" s="27">
        <v>21</v>
      </c>
      <c r="P310" s="15" t="s">
        <v>28</v>
      </c>
      <c r="Q310" s="27">
        <v>6.8</v>
      </c>
      <c r="R310" s="27" t="s">
        <v>28</v>
      </c>
      <c r="S310" s="12" t="s">
        <v>796</v>
      </c>
      <c r="T310" s="10" t="s">
        <v>113</v>
      </c>
      <c r="U310" s="15" t="s">
        <v>75</v>
      </c>
      <c r="V310" s="10" t="s">
        <v>90</v>
      </c>
      <c r="W310" s="134" t="s">
        <v>34</v>
      </c>
      <c r="X310" s="10" t="s">
        <v>670</v>
      </c>
      <c r="Y310" s="25" t="s">
        <v>671</v>
      </c>
      <c r="Z310" s="25" t="s">
        <v>672</v>
      </c>
    </row>
    <row r="311" spans="1:27" s="10" customFormat="1" ht="15.9" customHeight="1" x14ac:dyDescent="0.25">
      <c r="A311" s="6" t="s">
        <v>160</v>
      </c>
      <c r="B311" s="10" t="s">
        <v>81</v>
      </c>
      <c r="C311" s="10" t="s">
        <v>161</v>
      </c>
      <c r="D311" s="10" t="s">
        <v>83</v>
      </c>
      <c r="E311" s="10" t="s">
        <v>667</v>
      </c>
      <c r="F311" s="15">
        <v>2.2000000000000002</v>
      </c>
      <c r="G311" s="15" t="s">
        <v>225</v>
      </c>
      <c r="H311" s="10">
        <f>Table1[[#This Row],[Concentration effective (avant conversion)]]*140.116</f>
        <v>308.25520000000006</v>
      </c>
      <c r="I311" s="15" t="s">
        <v>86</v>
      </c>
      <c r="J311" s="131" t="s">
        <v>34</v>
      </c>
      <c r="K311" s="15" t="s">
        <v>69</v>
      </c>
      <c r="L311" s="15" t="s">
        <v>70</v>
      </c>
      <c r="M311" s="15" t="s">
        <v>87</v>
      </c>
      <c r="N311" s="15" t="s">
        <v>72</v>
      </c>
      <c r="O311" s="27">
        <v>21</v>
      </c>
      <c r="P311" s="15" t="s">
        <v>28</v>
      </c>
      <c r="Q311" s="27">
        <v>6.8</v>
      </c>
      <c r="R311" s="27" t="s">
        <v>28</v>
      </c>
      <c r="S311" s="12" t="s">
        <v>794</v>
      </c>
      <c r="T311" s="10" t="s">
        <v>74</v>
      </c>
      <c r="U311" s="15" t="s">
        <v>75</v>
      </c>
      <c r="V311" s="10" t="s">
        <v>90</v>
      </c>
      <c r="W311" s="134" t="s">
        <v>34</v>
      </c>
      <c r="X311" s="10" t="s">
        <v>670</v>
      </c>
      <c r="Y311" s="25" t="s">
        <v>671</v>
      </c>
      <c r="Z311" s="25" t="s">
        <v>672</v>
      </c>
      <c r="AA311" s="6"/>
    </row>
    <row r="312" spans="1:27" s="10" customFormat="1" ht="15.9" customHeight="1" x14ac:dyDescent="0.25">
      <c r="A312" s="6" t="s">
        <v>160</v>
      </c>
      <c r="B312" s="10" t="s">
        <v>81</v>
      </c>
      <c r="C312" s="10" t="s">
        <v>161</v>
      </c>
      <c r="D312" s="10" t="s">
        <v>83</v>
      </c>
      <c r="E312" s="10" t="s">
        <v>667</v>
      </c>
      <c r="F312" s="15">
        <v>2.4</v>
      </c>
      <c r="G312" s="15" t="s">
        <v>225</v>
      </c>
      <c r="H312" s="10">
        <f>Table1[[#This Row],[Concentration effective (avant conversion)]]*140.116</f>
        <v>336.27840000000003</v>
      </c>
      <c r="I312" s="15" t="s">
        <v>86</v>
      </c>
      <c r="J312" s="131" t="s">
        <v>34</v>
      </c>
      <c r="K312" s="15" t="s">
        <v>69</v>
      </c>
      <c r="L312" s="15" t="s">
        <v>70</v>
      </c>
      <c r="M312" s="15" t="s">
        <v>87</v>
      </c>
      <c r="N312" s="15" t="s">
        <v>72</v>
      </c>
      <c r="O312" s="27">
        <v>21</v>
      </c>
      <c r="P312" s="15" t="s">
        <v>28</v>
      </c>
      <c r="Q312" s="27">
        <v>6.8</v>
      </c>
      <c r="R312" s="27" t="s">
        <v>28</v>
      </c>
      <c r="S312" s="12" t="s">
        <v>793</v>
      </c>
      <c r="T312" s="10" t="s">
        <v>74</v>
      </c>
      <c r="U312" s="15" t="s">
        <v>75</v>
      </c>
      <c r="V312" s="10" t="s">
        <v>90</v>
      </c>
      <c r="W312" s="134" t="s">
        <v>34</v>
      </c>
      <c r="X312" s="10" t="s">
        <v>670</v>
      </c>
      <c r="Y312" s="25" t="s">
        <v>671</v>
      </c>
      <c r="Z312" s="25" t="s">
        <v>672</v>
      </c>
      <c r="AA312" s="6"/>
    </row>
    <row r="313" spans="1:27" s="10" customFormat="1" ht="15.9" customHeight="1" x14ac:dyDescent="0.25">
      <c r="A313" s="6" t="s">
        <v>160</v>
      </c>
      <c r="B313" s="10" t="s">
        <v>81</v>
      </c>
      <c r="C313" s="10" t="s">
        <v>161</v>
      </c>
      <c r="D313" s="10" t="s">
        <v>83</v>
      </c>
      <c r="E313" s="10" t="s">
        <v>667</v>
      </c>
      <c r="F313" s="15">
        <v>2.5</v>
      </c>
      <c r="G313" s="15" t="s">
        <v>225</v>
      </c>
      <c r="H313" s="10">
        <f>Table1[[#This Row],[Concentration effective (avant conversion)]]*140.116</f>
        <v>350.29</v>
      </c>
      <c r="I313" s="15" t="s">
        <v>86</v>
      </c>
      <c r="J313" s="131" t="s">
        <v>34</v>
      </c>
      <c r="K313" s="15" t="s">
        <v>69</v>
      </c>
      <c r="L313" s="15" t="s">
        <v>70</v>
      </c>
      <c r="M313" s="15" t="s">
        <v>87</v>
      </c>
      <c r="N313" s="15" t="s">
        <v>72</v>
      </c>
      <c r="O313" s="27">
        <v>21</v>
      </c>
      <c r="P313" s="15" t="s">
        <v>28</v>
      </c>
      <c r="Q313" s="27">
        <v>6.8</v>
      </c>
      <c r="R313" s="27" t="s">
        <v>28</v>
      </c>
      <c r="S313" s="12" t="s">
        <v>795</v>
      </c>
      <c r="T313" s="10" t="s">
        <v>74</v>
      </c>
      <c r="U313" s="15" t="s">
        <v>75</v>
      </c>
      <c r="V313" s="10" t="s">
        <v>90</v>
      </c>
      <c r="W313" s="133" t="s">
        <v>34</v>
      </c>
      <c r="X313" s="10" t="s">
        <v>670</v>
      </c>
      <c r="Y313" s="25" t="s">
        <v>671</v>
      </c>
      <c r="Z313" s="25" t="s">
        <v>672</v>
      </c>
      <c r="AA313" s="6"/>
    </row>
    <row r="314" spans="1:27" s="10" customFormat="1" ht="15.9" customHeight="1" x14ac:dyDescent="0.25">
      <c r="A314" s="6" t="s">
        <v>160</v>
      </c>
      <c r="B314" s="10" t="s">
        <v>81</v>
      </c>
      <c r="C314" s="10" t="s">
        <v>161</v>
      </c>
      <c r="D314" s="10" t="s">
        <v>83</v>
      </c>
      <c r="E314" s="10" t="s">
        <v>667</v>
      </c>
      <c r="F314" s="15">
        <v>2.8</v>
      </c>
      <c r="G314" s="15" t="s">
        <v>225</v>
      </c>
      <c r="H314" s="10">
        <f>Table1[[#This Row],[Concentration effective (avant conversion)]]*140.116</f>
        <v>392.32480000000004</v>
      </c>
      <c r="I314" s="15" t="s">
        <v>250</v>
      </c>
      <c r="J314" s="131" t="s">
        <v>34</v>
      </c>
      <c r="K314" s="15" t="s">
        <v>69</v>
      </c>
      <c r="L314" s="15" t="s">
        <v>70</v>
      </c>
      <c r="M314" s="15" t="s">
        <v>87</v>
      </c>
      <c r="N314" s="15" t="s">
        <v>72</v>
      </c>
      <c r="O314" s="27">
        <v>21</v>
      </c>
      <c r="P314" s="15" t="s">
        <v>28</v>
      </c>
      <c r="Q314" s="27">
        <v>6.8</v>
      </c>
      <c r="R314" s="27" t="s">
        <v>28</v>
      </c>
      <c r="S314" s="12" t="s">
        <v>797</v>
      </c>
      <c r="T314" s="10" t="s">
        <v>113</v>
      </c>
      <c r="U314" s="15" t="s">
        <v>75</v>
      </c>
      <c r="V314" s="10" t="s">
        <v>90</v>
      </c>
      <c r="W314" s="134" t="s">
        <v>34</v>
      </c>
      <c r="X314" s="10" t="s">
        <v>670</v>
      </c>
      <c r="Y314" s="25" t="s">
        <v>671</v>
      </c>
      <c r="Z314" s="25" t="s">
        <v>672</v>
      </c>
      <c r="AA314" s="6"/>
    </row>
    <row r="315" spans="1:27" s="10" customFormat="1" ht="15.9" customHeight="1" x14ac:dyDescent="0.25">
      <c r="A315" s="6" t="s">
        <v>160</v>
      </c>
      <c r="B315" s="10" t="s">
        <v>81</v>
      </c>
      <c r="C315" s="10" t="s">
        <v>161</v>
      </c>
      <c r="D315" s="10" t="s">
        <v>83</v>
      </c>
      <c r="E315" s="10" t="s">
        <v>667</v>
      </c>
      <c r="F315" s="15">
        <v>2.9</v>
      </c>
      <c r="G315" s="15" t="s">
        <v>225</v>
      </c>
      <c r="H315" s="10">
        <f>Table1[[#This Row],[Concentration effective (avant conversion)]]*140.116</f>
        <v>406.33640000000003</v>
      </c>
      <c r="I315" s="15" t="s">
        <v>86</v>
      </c>
      <c r="J315" s="131" t="s">
        <v>34</v>
      </c>
      <c r="K315" s="15" t="s">
        <v>69</v>
      </c>
      <c r="L315" s="15" t="s">
        <v>70</v>
      </c>
      <c r="M315" s="15" t="s">
        <v>87</v>
      </c>
      <c r="N315" s="15" t="s">
        <v>72</v>
      </c>
      <c r="O315" s="27">
        <v>21</v>
      </c>
      <c r="P315" s="15" t="s">
        <v>28</v>
      </c>
      <c r="Q315" s="27">
        <v>6.8</v>
      </c>
      <c r="R315" s="27" t="s">
        <v>28</v>
      </c>
      <c r="S315" s="12" t="s">
        <v>796</v>
      </c>
      <c r="T315" s="10" t="s">
        <v>74</v>
      </c>
      <c r="U315" s="15" t="s">
        <v>75</v>
      </c>
      <c r="V315" s="10" t="s">
        <v>90</v>
      </c>
      <c r="W315" s="134" t="s">
        <v>34</v>
      </c>
      <c r="X315" s="10" t="s">
        <v>670</v>
      </c>
      <c r="Y315" s="25" t="s">
        <v>671</v>
      </c>
      <c r="Z315" s="25" t="s">
        <v>672</v>
      </c>
      <c r="AA315" s="6"/>
    </row>
    <row r="316" spans="1:27" s="10" customFormat="1" ht="15.9" customHeight="1" x14ac:dyDescent="0.25">
      <c r="A316" s="6" t="s">
        <v>160</v>
      </c>
      <c r="B316" s="10" t="s">
        <v>81</v>
      </c>
      <c r="C316" s="10" t="s">
        <v>161</v>
      </c>
      <c r="D316" s="10" t="s">
        <v>83</v>
      </c>
      <c r="E316" s="10" t="s">
        <v>667</v>
      </c>
      <c r="F316" s="15">
        <v>3.1</v>
      </c>
      <c r="G316" s="15" t="s">
        <v>225</v>
      </c>
      <c r="H316" s="10">
        <f>Table1[[#This Row],[Concentration effective (avant conversion)]]*140.116</f>
        <v>434.35960000000006</v>
      </c>
      <c r="I316" s="15" t="s">
        <v>250</v>
      </c>
      <c r="J316" s="131" t="s">
        <v>34</v>
      </c>
      <c r="K316" s="15" t="s">
        <v>69</v>
      </c>
      <c r="L316" s="15" t="s">
        <v>70</v>
      </c>
      <c r="M316" s="15" t="s">
        <v>87</v>
      </c>
      <c r="N316" s="15" t="s">
        <v>72</v>
      </c>
      <c r="O316" s="27">
        <v>21</v>
      </c>
      <c r="P316" s="15" t="s">
        <v>28</v>
      </c>
      <c r="Q316" s="27">
        <v>6.8</v>
      </c>
      <c r="R316" s="27" t="s">
        <v>28</v>
      </c>
      <c r="S316" s="12" t="s">
        <v>798</v>
      </c>
      <c r="T316" s="10" t="s">
        <v>113</v>
      </c>
      <c r="U316" s="15" t="s">
        <v>75</v>
      </c>
      <c r="V316" s="10" t="s">
        <v>90</v>
      </c>
      <c r="W316" s="134" t="s">
        <v>34</v>
      </c>
      <c r="X316" s="10" t="s">
        <v>670</v>
      </c>
      <c r="Y316" s="25" t="s">
        <v>671</v>
      </c>
      <c r="Z316" s="25" t="s">
        <v>672</v>
      </c>
      <c r="AA316" s="6"/>
    </row>
    <row r="317" spans="1:27" s="46" customFormat="1" ht="15.9" customHeight="1" x14ac:dyDescent="0.25">
      <c r="A317" s="6" t="s">
        <v>160</v>
      </c>
      <c r="B317" s="10" t="s">
        <v>81</v>
      </c>
      <c r="C317" s="10" t="s">
        <v>161</v>
      </c>
      <c r="D317" s="10" t="s">
        <v>83</v>
      </c>
      <c r="E317" s="10" t="s">
        <v>667</v>
      </c>
      <c r="F317" s="15">
        <v>3.3</v>
      </c>
      <c r="G317" s="15" t="s">
        <v>225</v>
      </c>
      <c r="H317" s="10">
        <f>Table1[[#This Row],[Concentration effective (avant conversion)]]*140.116</f>
        <v>462.38280000000003</v>
      </c>
      <c r="I317" s="15" t="s">
        <v>86</v>
      </c>
      <c r="J317" s="131" t="s">
        <v>34</v>
      </c>
      <c r="K317" s="15" t="s">
        <v>69</v>
      </c>
      <c r="L317" s="15" t="s">
        <v>70</v>
      </c>
      <c r="M317" s="15" t="s">
        <v>87</v>
      </c>
      <c r="N317" s="15" t="s">
        <v>72</v>
      </c>
      <c r="O317" s="27">
        <v>21</v>
      </c>
      <c r="P317" s="15" t="s">
        <v>28</v>
      </c>
      <c r="Q317" s="27">
        <v>6.8</v>
      </c>
      <c r="R317" s="27" t="s">
        <v>28</v>
      </c>
      <c r="S317" s="12" t="s">
        <v>797</v>
      </c>
      <c r="T317" s="10" t="s">
        <v>74</v>
      </c>
      <c r="U317" s="15" t="s">
        <v>75</v>
      </c>
      <c r="V317" s="10" t="s">
        <v>90</v>
      </c>
      <c r="W317" s="134" t="s">
        <v>34</v>
      </c>
      <c r="X317" s="10" t="s">
        <v>670</v>
      </c>
      <c r="Y317" s="25" t="s">
        <v>671</v>
      </c>
      <c r="Z317" s="25" t="s">
        <v>672</v>
      </c>
    </row>
    <row r="318" spans="1:27" s="46" customFormat="1" ht="15.9" customHeight="1" x14ac:dyDescent="0.25">
      <c r="A318" s="6" t="s">
        <v>160</v>
      </c>
      <c r="B318" s="10" t="s">
        <v>81</v>
      </c>
      <c r="C318" s="10" t="s">
        <v>161</v>
      </c>
      <c r="D318" s="10" t="s">
        <v>83</v>
      </c>
      <c r="E318" s="10" t="s">
        <v>667</v>
      </c>
      <c r="F318" s="15">
        <v>3.9</v>
      </c>
      <c r="G318" s="15" t="s">
        <v>225</v>
      </c>
      <c r="H318" s="10">
        <f>Table1[[#This Row],[Concentration effective (avant conversion)]]*140.116</f>
        <v>546.45240000000001</v>
      </c>
      <c r="I318" s="15" t="s">
        <v>86</v>
      </c>
      <c r="J318" s="131" t="s">
        <v>34</v>
      </c>
      <c r="K318" s="15" t="s">
        <v>69</v>
      </c>
      <c r="L318" s="15" t="s">
        <v>70</v>
      </c>
      <c r="M318" s="15" t="s">
        <v>87</v>
      </c>
      <c r="N318" s="15" t="s">
        <v>72</v>
      </c>
      <c r="O318" s="27">
        <v>21</v>
      </c>
      <c r="P318" s="15" t="s">
        <v>28</v>
      </c>
      <c r="Q318" s="27">
        <v>6.8</v>
      </c>
      <c r="R318" s="27" t="s">
        <v>28</v>
      </c>
      <c r="S318" s="12" t="s">
        <v>798</v>
      </c>
      <c r="T318" s="10" t="s">
        <v>74</v>
      </c>
      <c r="U318" s="15" t="s">
        <v>75</v>
      </c>
      <c r="V318" s="10" t="s">
        <v>90</v>
      </c>
      <c r="W318" s="134" t="s">
        <v>34</v>
      </c>
      <c r="X318" s="10" t="s">
        <v>670</v>
      </c>
      <c r="Y318" s="25" t="s">
        <v>671</v>
      </c>
      <c r="Z318" s="25" t="s">
        <v>672</v>
      </c>
    </row>
    <row r="319" spans="1:27" s="46" customFormat="1" ht="15.9" customHeight="1" x14ac:dyDescent="0.25">
      <c r="A319" s="6" t="s">
        <v>160</v>
      </c>
      <c r="B319" s="10" t="s">
        <v>81</v>
      </c>
      <c r="C319" s="10" t="s">
        <v>161</v>
      </c>
      <c r="D319" s="10" t="s">
        <v>83</v>
      </c>
      <c r="E319" s="10" t="s">
        <v>667</v>
      </c>
      <c r="F319" s="15">
        <v>3.9</v>
      </c>
      <c r="G319" s="15" t="s">
        <v>225</v>
      </c>
      <c r="H319" s="10">
        <f>Table1[[#This Row],[Concentration effective (avant conversion)]]*140.116</f>
        <v>546.45240000000001</v>
      </c>
      <c r="I319" s="15" t="s">
        <v>112</v>
      </c>
      <c r="J319" s="131" t="s">
        <v>34</v>
      </c>
      <c r="K319" s="15" t="s">
        <v>69</v>
      </c>
      <c r="L319" s="15" t="s">
        <v>70</v>
      </c>
      <c r="M319" s="15" t="s">
        <v>87</v>
      </c>
      <c r="N319" s="15" t="s">
        <v>72</v>
      </c>
      <c r="O319" s="27">
        <v>21</v>
      </c>
      <c r="P319" s="15" t="s">
        <v>28</v>
      </c>
      <c r="Q319" s="27">
        <v>6.8</v>
      </c>
      <c r="R319" s="27" t="s">
        <v>749</v>
      </c>
      <c r="S319" s="131" t="s">
        <v>34</v>
      </c>
      <c r="T319" s="10" t="s">
        <v>113</v>
      </c>
      <c r="U319" s="15" t="s">
        <v>75</v>
      </c>
      <c r="V319" s="10" t="s">
        <v>90</v>
      </c>
      <c r="W319" s="134" t="s">
        <v>34</v>
      </c>
      <c r="X319" s="10" t="s">
        <v>670</v>
      </c>
      <c r="Y319" s="25" t="s">
        <v>671</v>
      </c>
      <c r="Z319" s="21" t="s">
        <v>672</v>
      </c>
    </row>
    <row r="320" spans="1:27" s="10" customFormat="1" ht="15.9" customHeight="1" x14ac:dyDescent="0.25">
      <c r="A320" s="6" t="s">
        <v>160</v>
      </c>
      <c r="B320" s="10" t="s">
        <v>81</v>
      </c>
      <c r="C320" s="10" t="s">
        <v>161</v>
      </c>
      <c r="D320" s="10" t="s">
        <v>83</v>
      </c>
      <c r="E320" s="10" t="s">
        <v>667</v>
      </c>
      <c r="F320" s="15">
        <v>4.0999999999999996</v>
      </c>
      <c r="G320" s="15" t="s">
        <v>225</v>
      </c>
      <c r="H320" s="10">
        <f>Table1[[#This Row],[Concentration effective (avant conversion)]]*140.116</f>
        <v>574.47559999999999</v>
      </c>
      <c r="I320" s="15" t="s">
        <v>112</v>
      </c>
      <c r="J320" s="131" t="s">
        <v>34</v>
      </c>
      <c r="K320" s="15" t="s">
        <v>69</v>
      </c>
      <c r="L320" s="15" t="s">
        <v>70</v>
      </c>
      <c r="M320" s="15" t="s">
        <v>87</v>
      </c>
      <c r="N320" s="15" t="s">
        <v>72</v>
      </c>
      <c r="O320" s="27">
        <v>21</v>
      </c>
      <c r="P320" s="15" t="s">
        <v>28</v>
      </c>
      <c r="Q320" s="27">
        <v>6.8</v>
      </c>
      <c r="R320" s="27" t="s">
        <v>28</v>
      </c>
      <c r="S320" s="12" t="s">
        <v>793</v>
      </c>
      <c r="T320" s="10" t="s">
        <v>113</v>
      </c>
      <c r="U320" s="15" t="s">
        <v>75</v>
      </c>
      <c r="V320" s="10" t="s">
        <v>90</v>
      </c>
      <c r="W320" s="134" t="s">
        <v>34</v>
      </c>
      <c r="X320" s="10" t="s">
        <v>670</v>
      </c>
      <c r="Y320" s="25" t="s">
        <v>671</v>
      </c>
      <c r="Z320" s="21" t="s">
        <v>672</v>
      </c>
      <c r="AA320" s="6"/>
    </row>
    <row r="321" spans="1:27" s="10" customFormat="1" ht="15.9" customHeight="1" x14ac:dyDescent="0.25">
      <c r="A321" s="6" t="s">
        <v>160</v>
      </c>
      <c r="B321" s="10" t="s">
        <v>81</v>
      </c>
      <c r="C321" s="10" t="s">
        <v>161</v>
      </c>
      <c r="D321" s="10" t="s">
        <v>83</v>
      </c>
      <c r="E321" s="10" t="s">
        <v>667</v>
      </c>
      <c r="F321" s="15">
        <v>4.3</v>
      </c>
      <c r="G321" s="15" t="s">
        <v>225</v>
      </c>
      <c r="H321" s="10">
        <f>Table1[[#This Row],[Concentration effective (avant conversion)]]*140.116</f>
        <v>602.49880000000007</v>
      </c>
      <c r="I321" s="15" t="s">
        <v>112</v>
      </c>
      <c r="J321" s="131" t="s">
        <v>34</v>
      </c>
      <c r="K321" s="15" t="s">
        <v>69</v>
      </c>
      <c r="L321" s="15" t="s">
        <v>70</v>
      </c>
      <c r="M321" s="15" t="s">
        <v>87</v>
      </c>
      <c r="N321" s="15" t="s">
        <v>72</v>
      </c>
      <c r="O321" s="27">
        <v>21</v>
      </c>
      <c r="P321" s="15" t="s">
        <v>28</v>
      </c>
      <c r="Q321" s="27">
        <v>6.8</v>
      </c>
      <c r="R321" s="27" t="s">
        <v>28</v>
      </c>
      <c r="S321" s="12" t="s">
        <v>794</v>
      </c>
      <c r="T321" s="10" t="s">
        <v>113</v>
      </c>
      <c r="U321" s="15" t="s">
        <v>75</v>
      </c>
      <c r="V321" s="10" t="s">
        <v>90</v>
      </c>
      <c r="W321" s="134" t="s">
        <v>34</v>
      </c>
      <c r="X321" s="10" t="s">
        <v>670</v>
      </c>
      <c r="Y321" s="25" t="s">
        <v>671</v>
      </c>
      <c r="Z321" s="25" t="s">
        <v>672</v>
      </c>
      <c r="AA321" s="6"/>
    </row>
    <row r="322" spans="1:27" s="10" customFormat="1" ht="15.9" customHeight="1" x14ac:dyDescent="0.25">
      <c r="A322" s="6" t="s">
        <v>160</v>
      </c>
      <c r="B322" s="10" t="s">
        <v>81</v>
      </c>
      <c r="C322" s="10" t="s">
        <v>161</v>
      </c>
      <c r="D322" s="10" t="s">
        <v>83</v>
      </c>
      <c r="E322" s="10" t="s">
        <v>667</v>
      </c>
      <c r="F322" s="15">
        <v>4.5999999999999996</v>
      </c>
      <c r="G322" s="15" t="s">
        <v>225</v>
      </c>
      <c r="H322" s="10">
        <f>Table1[[#This Row],[Concentration effective (avant conversion)]]*140.116</f>
        <v>644.53359999999998</v>
      </c>
      <c r="I322" s="15" t="s">
        <v>112</v>
      </c>
      <c r="J322" s="131" t="s">
        <v>34</v>
      </c>
      <c r="K322" s="15" t="s">
        <v>69</v>
      </c>
      <c r="L322" s="15" t="s">
        <v>70</v>
      </c>
      <c r="M322" s="15" t="s">
        <v>87</v>
      </c>
      <c r="N322" s="15" t="s">
        <v>72</v>
      </c>
      <c r="O322" s="27">
        <v>21</v>
      </c>
      <c r="P322" s="15" t="s">
        <v>28</v>
      </c>
      <c r="Q322" s="27">
        <v>6.8</v>
      </c>
      <c r="R322" s="27" t="s">
        <v>28</v>
      </c>
      <c r="S322" s="12" t="s">
        <v>795</v>
      </c>
      <c r="T322" s="10" t="s">
        <v>113</v>
      </c>
      <c r="U322" s="15" t="s">
        <v>75</v>
      </c>
      <c r="V322" s="10" t="s">
        <v>90</v>
      </c>
      <c r="W322" s="134" t="s">
        <v>34</v>
      </c>
      <c r="X322" s="10" t="s">
        <v>670</v>
      </c>
      <c r="Y322" s="25" t="s">
        <v>671</v>
      </c>
      <c r="Z322" s="25" t="s">
        <v>672</v>
      </c>
      <c r="AA322" s="6"/>
    </row>
    <row r="323" spans="1:27" s="10" customFormat="1" ht="15.9" customHeight="1" x14ac:dyDescent="0.25">
      <c r="A323" s="6" t="s">
        <v>160</v>
      </c>
      <c r="B323" s="10" t="s">
        <v>81</v>
      </c>
      <c r="C323" s="10" t="s">
        <v>161</v>
      </c>
      <c r="D323" s="10" t="s">
        <v>83</v>
      </c>
      <c r="E323" s="10" t="s">
        <v>667</v>
      </c>
      <c r="F323" s="15">
        <v>5.0999999999999996</v>
      </c>
      <c r="G323" s="15" t="s">
        <v>225</v>
      </c>
      <c r="H323" s="10">
        <f>Table1[[#This Row],[Concentration effective (avant conversion)]]*140.116</f>
        <v>714.59159999999997</v>
      </c>
      <c r="I323" s="15" t="s">
        <v>112</v>
      </c>
      <c r="J323" s="131" t="s">
        <v>34</v>
      </c>
      <c r="K323" s="15" t="s">
        <v>69</v>
      </c>
      <c r="L323" s="15" t="s">
        <v>70</v>
      </c>
      <c r="M323" s="15" t="s">
        <v>87</v>
      </c>
      <c r="N323" s="15" t="s">
        <v>72</v>
      </c>
      <c r="O323" s="27">
        <v>21</v>
      </c>
      <c r="P323" s="15" t="s">
        <v>28</v>
      </c>
      <c r="Q323" s="27">
        <v>6.8</v>
      </c>
      <c r="R323" s="27" t="s">
        <v>28</v>
      </c>
      <c r="S323" s="12" t="s">
        <v>796</v>
      </c>
      <c r="T323" s="10" t="s">
        <v>113</v>
      </c>
      <c r="U323" s="15" t="s">
        <v>75</v>
      </c>
      <c r="V323" s="10" t="s">
        <v>90</v>
      </c>
      <c r="W323" s="134" t="s">
        <v>34</v>
      </c>
      <c r="X323" s="10" t="s">
        <v>670</v>
      </c>
      <c r="Y323" s="25" t="s">
        <v>671</v>
      </c>
      <c r="Z323" s="25" t="s">
        <v>672</v>
      </c>
      <c r="AA323" s="6"/>
    </row>
    <row r="324" spans="1:27" s="10" customFormat="1" ht="15.9" customHeight="1" x14ac:dyDescent="0.25">
      <c r="A324" s="6" t="s">
        <v>160</v>
      </c>
      <c r="B324" s="10" t="s">
        <v>81</v>
      </c>
      <c r="C324" s="10" t="s">
        <v>161</v>
      </c>
      <c r="D324" s="10" t="s">
        <v>83</v>
      </c>
      <c r="E324" s="10" t="s">
        <v>667</v>
      </c>
      <c r="F324" s="15">
        <v>7</v>
      </c>
      <c r="G324" s="15" t="s">
        <v>225</v>
      </c>
      <c r="H324" s="10">
        <f>Table1[[#This Row],[Concentration effective (avant conversion)]]*140.116</f>
        <v>980.81200000000013</v>
      </c>
      <c r="I324" s="15" t="s">
        <v>112</v>
      </c>
      <c r="J324" s="131" t="s">
        <v>34</v>
      </c>
      <c r="K324" s="15" t="s">
        <v>69</v>
      </c>
      <c r="L324" s="15" t="s">
        <v>70</v>
      </c>
      <c r="M324" s="15" t="s">
        <v>87</v>
      </c>
      <c r="N324" s="15" t="s">
        <v>72</v>
      </c>
      <c r="O324" s="27">
        <v>21</v>
      </c>
      <c r="P324" s="15" t="s">
        <v>28</v>
      </c>
      <c r="Q324" s="27">
        <v>6.8</v>
      </c>
      <c r="R324" s="27" t="s">
        <v>28</v>
      </c>
      <c r="S324" s="12" t="s">
        <v>797</v>
      </c>
      <c r="T324" s="10" t="s">
        <v>113</v>
      </c>
      <c r="U324" s="15" t="s">
        <v>75</v>
      </c>
      <c r="V324" s="10" t="s">
        <v>90</v>
      </c>
      <c r="W324" s="134" t="s">
        <v>34</v>
      </c>
      <c r="X324" s="10" t="s">
        <v>670</v>
      </c>
      <c r="Y324" s="25" t="s">
        <v>671</v>
      </c>
      <c r="Z324" s="25" t="s">
        <v>672</v>
      </c>
      <c r="AA324" s="6"/>
    </row>
    <row r="325" spans="1:27" s="10" customFormat="1" ht="15.9" customHeight="1" x14ac:dyDescent="0.25">
      <c r="A325" s="6" t="s">
        <v>160</v>
      </c>
      <c r="B325" s="10" t="s">
        <v>81</v>
      </c>
      <c r="C325" s="10" t="s">
        <v>161</v>
      </c>
      <c r="D325" s="10" t="s">
        <v>83</v>
      </c>
      <c r="E325" s="10" t="s">
        <v>667</v>
      </c>
      <c r="F325" s="15">
        <v>7.1</v>
      </c>
      <c r="G325" s="15" t="s">
        <v>225</v>
      </c>
      <c r="H325" s="10">
        <f>Table1[[#This Row],[Concentration effective (avant conversion)]]*140.116</f>
        <v>994.82360000000006</v>
      </c>
      <c r="I325" s="15" t="s">
        <v>250</v>
      </c>
      <c r="J325" s="131" t="s">
        <v>34</v>
      </c>
      <c r="K325" s="15" t="s">
        <v>69</v>
      </c>
      <c r="L325" s="15" t="s">
        <v>70</v>
      </c>
      <c r="M325" s="15" t="s">
        <v>87</v>
      </c>
      <c r="N325" s="15" t="s">
        <v>72</v>
      </c>
      <c r="O325" s="27">
        <v>21</v>
      </c>
      <c r="P325" s="15" t="s">
        <v>28</v>
      </c>
      <c r="Q325" s="27">
        <v>6.8</v>
      </c>
      <c r="R325" s="27" t="s">
        <v>749</v>
      </c>
      <c r="S325" s="131" t="s">
        <v>34</v>
      </c>
      <c r="T325" s="10" t="s">
        <v>113</v>
      </c>
      <c r="U325" s="15" t="s">
        <v>75</v>
      </c>
      <c r="V325" s="10" t="s">
        <v>90</v>
      </c>
      <c r="W325" s="134" t="s">
        <v>34</v>
      </c>
      <c r="X325" s="10" t="s">
        <v>670</v>
      </c>
      <c r="Y325" s="25" t="s">
        <v>671</v>
      </c>
      <c r="Z325" s="25" t="s">
        <v>672</v>
      </c>
      <c r="AA325" s="6"/>
    </row>
    <row r="326" spans="1:27" s="10" customFormat="1" ht="15.9" customHeight="1" x14ac:dyDescent="0.25">
      <c r="A326" s="6" t="s">
        <v>160</v>
      </c>
      <c r="B326" s="10" t="s">
        <v>81</v>
      </c>
      <c r="C326" s="10" t="s">
        <v>161</v>
      </c>
      <c r="D326" s="10" t="s">
        <v>83</v>
      </c>
      <c r="E326" s="10" t="s">
        <v>667</v>
      </c>
      <c r="F326" s="15">
        <v>8</v>
      </c>
      <c r="G326" s="15" t="s">
        <v>225</v>
      </c>
      <c r="H326" s="10">
        <f>Table1[[#This Row],[Concentration effective (avant conversion)]]*140.116</f>
        <v>1120.9280000000001</v>
      </c>
      <c r="I326" s="15" t="s">
        <v>112</v>
      </c>
      <c r="J326" s="131" t="s">
        <v>34</v>
      </c>
      <c r="K326" s="15" t="s">
        <v>69</v>
      </c>
      <c r="L326" s="15" t="s">
        <v>70</v>
      </c>
      <c r="M326" s="15" t="s">
        <v>87</v>
      </c>
      <c r="N326" s="15" t="s">
        <v>72</v>
      </c>
      <c r="O326" s="27">
        <v>21</v>
      </c>
      <c r="P326" s="15" t="s">
        <v>28</v>
      </c>
      <c r="Q326" s="27">
        <v>6.8</v>
      </c>
      <c r="R326" s="27" t="s">
        <v>28</v>
      </c>
      <c r="S326" s="12" t="s">
        <v>798</v>
      </c>
      <c r="T326" s="10" t="s">
        <v>113</v>
      </c>
      <c r="U326" s="15" t="s">
        <v>75</v>
      </c>
      <c r="V326" s="10" t="s">
        <v>90</v>
      </c>
      <c r="W326" s="134" t="s">
        <v>34</v>
      </c>
      <c r="X326" s="10" t="s">
        <v>670</v>
      </c>
      <c r="Y326" s="25" t="s">
        <v>671</v>
      </c>
      <c r="Z326" s="25" t="s">
        <v>672</v>
      </c>
      <c r="AA326" s="6"/>
    </row>
    <row r="327" spans="1:27" s="10" customFormat="1" ht="15.9" customHeight="1" x14ac:dyDescent="0.25">
      <c r="A327" s="6" t="s">
        <v>160</v>
      </c>
      <c r="B327" s="10" t="s">
        <v>81</v>
      </c>
      <c r="C327" s="10" t="s">
        <v>161</v>
      </c>
      <c r="D327" s="10" t="s">
        <v>83</v>
      </c>
      <c r="E327" s="10" t="s">
        <v>667</v>
      </c>
      <c r="F327" s="15" t="s">
        <v>28</v>
      </c>
      <c r="G327" s="15" t="s">
        <v>225</v>
      </c>
      <c r="H327" s="10" t="s">
        <v>28</v>
      </c>
      <c r="I327" s="15" t="s">
        <v>86</v>
      </c>
      <c r="J327" s="131" t="s">
        <v>34</v>
      </c>
      <c r="K327" s="15" t="s">
        <v>69</v>
      </c>
      <c r="L327" s="15" t="s">
        <v>70</v>
      </c>
      <c r="M327" s="15" t="s">
        <v>87</v>
      </c>
      <c r="N327" s="15" t="s">
        <v>72</v>
      </c>
      <c r="O327" s="27">
        <v>21</v>
      </c>
      <c r="P327" s="15" t="s">
        <v>28</v>
      </c>
      <c r="Q327" s="27">
        <v>7.8</v>
      </c>
      <c r="R327" s="27" t="s">
        <v>28</v>
      </c>
      <c r="S327" s="131" t="s">
        <v>34</v>
      </c>
      <c r="T327" s="10" t="s">
        <v>263</v>
      </c>
      <c r="U327" s="15" t="s">
        <v>75</v>
      </c>
      <c r="V327" s="10" t="s">
        <v>90</v>
      </c>
      <c r="W327" s="134" t="s">
        <v>34</v>
      </c>
      <c r="X327" s="10" t="s">
        <v>670</v>
      </c>
      <c r="Y327" s="25" t="s">
        <v>671</v>
      </c>
      <c r="Z327" s="25" t="s">
        <v>799</v>
      </c>
      <c r="AA327" s="6"/>
    </row>
    <row r="328" spans="1:27" s="10" customFormat="1" ht="15.9" customHeight="1" x14ac:dyDescent="0.25">
      <c r="A328" s="6" t="s">
        <v>160</v>
      </c>
      <c r="B328" s="10" t="s">
        <v>81</v>
      </c>
      <c r="C328" s="10" t="s">
        <v>161</v>
      </c>
      <c r="D328" s="10" t="s">
        <v>83</v>
      </c>
      <c r="E328" s="10" t="s">
        <v>667</v>
      </c>
      <c r="F328" s="15">
        <v>3.4</v>
      </c>
      <c r="G328" s="15" t="s">
        <v>225</v>
      </c>
      <c r="H328" s="10">
        <f>Table1[[#This Row],[Concentration effective (avant conversion)]]*140.116</f>
        <v>476.39440000000002</v>
      </c>
      <c r="I328" s="15" t="s">
        <v>112</v>
      </c>
      <c r="J328" s="131" t="s">
        <v>34</v>
      </c>
      <c r="K328" s="10" t="s">
        <v>800</v>
      </c>
      <c r="L328" s="15" t="s">
        <v>70</v>
      </c>
      <c r="M328" s="15" t="s">
        <v>87</v>
      </c>
      <c r="N328" s="15" t="s">
        <v>72</v>
      </c>
      <c r="O328" s="27">
        <v>21</v>
      </c>
      <c r="P328" s="15" t="s">
        <v>28</v>
      </c>
      <c r="Q328" s="27">
        <v>6.8</v>
      </c>
      <c r="R328" s="27" t="s">
        <v>28</v>
      </c>
      <c r="S328" s="12" t="s">
        <v>801</v>
      </c>
      <c r="T328" s="10" t="s">
        <v>113</v>
      </c>
      <c r="U328" s="15" t="s">
        <v>75</v>
      </c>
      <c r="V328" s="10" t="s">
        <v>90</v>
      </c>
      <c r="W328" s="134" t="s">
        <v>34</v>
      </c>
      <c r="X328" s="10" t="s">
        <v>670</v>
      </c>
      <c r="Y328" s="25" t="s">
        <v>671</v>
      </c>
      <c r="Z328" s="25" t="s">
        <v>672</v>
      </c>
      <c r="AA328" s="6"/>
    </row>
    <row r="329" spans="1:27" s="10" customFormat="1" ht="15.9" customHeight="1" x14ac:dyDescent="0.25">
      <c r="A329" s="6" t="s">
        <v>160</v>
      </c>
      <c r="B329" s="10" t="s">
        <v>81</v>
      </c>
      <c r="C329" s="10" t="s">
        <v>161</v>
      </c>
      <c r="D329" s="10" t="s">
        <v>83</v>
      </c>
      <c r="E329" s="10" t="s">
        <v>667</v>
      </c>
      <c r="F329" s="15">
        <v>3.9</v>
      </c>
      <c r="G329" s="15" t="s">
        <v>225</v>
      </c>
      <c r="H329" s="10">
        <f>Table1[[#This Row],[Concentration effective (avant conversion)]]*140.116</f>
        <v>546.45240000000001</v>
      </c>
      <c r="I329" s="15" t="s">
        <v>86</v>
      </c>
      <c r="J329" s="131" t="s">
        <v>34</v>
      </c>
      <c r="K329" s="10" t="s">
        <v>802</v>
      </c>
      <c r="L329" s="15" t="s">
        <v>70</v>
      </c>
      <c r="M329" s="15" t="s">
        <v>87</v>
      </c>
      <c r="N329" s="15" t="s">
        <v>72</v>
      </c>
      <c r="O329" s="27">
        <v>21</v>
      </c>
      <c r="P329" s="15" t="s">
        <v>28</v>
      </c>
      <c r="Q329" s="27">
        <v>6.8</v>
      </c>
      <c r="R329" s="27" t="s">
        <v>28</v>
      </c>
      <c r="S329" s="12" t="s">
        <v>801</v>
      </c>
      <c r="T329" s="10" t="s">
        <v>74</v>
      </c>
      <c r="U329" s="15" t="s">
        <v>75</v>
      </c>
      <c r="V329" s="10" t="s">
        <v>90</v>
      </c>
      <c r="W329" s="134" t="s">
        <v>34</v>
      </c>
      <c r="X329" s="10" t="s">
        <v>670</v>
      </c>
      <c r="Y329" s="25" t="s">
        <v>671</v>
      </c>
      <c r="Z329" s="25" t="s">
        <v>672</v>
      </c>
      <c r="AA329" s="6"/>
    </row>
    <row r="330" spans="1:27" s="10" customFormat="1" ht="15.9" customHeight="1" x14ac:dyDescent="0.25">
      <c r="A330" s="6" t="s">
        <v>160</v>
      </c>
      <c r="B330" s="10" t="s">
        <v>81</v>
      </c>
      <c r="C330" s="10" t="s">
        <v>161</v>
      </c>
      <c r="D330" s="10" t="s">
        <v>83</v>
      </c>
      <c r="E330" s="10" t="s">
        <v>667</v>
      </c>
      <c r="F330" s="15">
        <v>2.9</v>
      </c>
      <c r="G330" s="15" t="s">
        <v>225</v>
      </c>
      <c r="H330" s="10">
        <f>Table1[[#This Row],[Concentration effective (avant conversion)]]*140.116</f>
        <v>406.33640000000003</v>
      </c>
      <c r="I330" s="15" t="s">
        <v>86</v>
      </c>
      <c r="J330" s="131" t="s">
        <v>34</v>
      </c>
      <c r="K330" s="10" t="s">
        <v>803</v>
      </c>
      <c r="L330" s="15" t="s">
        <v>70</v>
      </c>
      <c r="M330" s="15" t="s">
        <v>87</v>
      </c>
      <c r="N330" s="15" t="s">
        <v>72</v>
      </c>
      <c r="O330" s="27">
        <v>21</v>
      </c>
      <c r="P330" s="15" t="s">
        <v>28</v>
      </c>
      <c r="Q330" s="27">
        <v>6.8</v>
      </c>
      <c r="R330" s="27" t="s">
        <v>28</v>
      </c>
      <c r="S330" s="12" t="s">
        <v>740</v>
      </c>
      <c r="T330" s="10" t="s">
        <v>74</v>
      </c>
      <c r="U330" s="15" t="s">
        <v>75</v>
      </c>
      <c r="V330" s="10" t="s">
        <v>90</v>
      </c>
      <c r="W330" s="134" t="s">
        <v>34</v>
      </c>
      <c r="X330" s="10" t="s">
        <v>670</v>
      </c>
      <c r="Y330" s="25" t="s">
        <v>671</v>
      </c>
      <c r="Z330" s="25" t="s">
        <v>672</v>
      </c>
      <c r="AA330" s="6"/>
    </row>
    <row r="331" spans="1:27" s="10" customFormat="1" ht="15.9" customHeight="1" x14ac:dyDescent="0.25">
      <c r="A331" s="6" t="s">
        <v>160</v>
      </c>
      <c r="B331" s="10" t="s">
        <v>81</v>
      </c>
      <c r="C331" s="10" t="s">
        <v>161</v>
      </c>
      <c r="D331" s="10" t="s">
        <v>83</v>
      </c>
      <c r="E331" s="10" t="s">
        <v>667</v>
      </c>
      <c r="F331" s="15">
        <v>0.68</v>
      </c>
      <c r="G331" s="15" t="s">
        <v>225</v>
      </c>
      <c r="H331" s="10">
        <f>Table1[[#This Row],[Concentration effective (avant conversion)]]*140.116</f>
        <v>95.278880000000015</v>
      </c>
      <c r="I331" s="15" t="s">
        <v>250</v>
      </c>
      <c r="J331" s="131" t="s">
        <v>34</v>
      </c>
      <c r="K331" s="10" t="s">
        <v>804</v>
      </c>
      <c r="L331" s="15" t="s">
        <v>70</v>
      </c>
      <c r="M331" s="15" t="s">
        <v>87</v>
      </c>
      <c r="N331" s="15" t="s">
        <v>72</v>
      </c>
      <c r="O331" s="27">
        <v>21</v>
      </c>
      <c r="P331" s="15" t="s">
        <v>28</v>
      </c>
      <c r="Q331" s="27">
        <v>6.8</v>
      </c>
      <c r="R331" s="27" t="s">
        <v>28</v>
      </c>
      <c r="S331" s="12" t="s">
        <v>714</v>
      </c>
      <c r="T331" s="10" t="s">
        <v>113</v>
      </c>
      <c r="U331" s="15" t="s">
        <v>75</v>
      </c>
      <c r="V331" s="10" t="s">
        <v>90</v>
      </c>
      <c r="W331" s="134" t="s">
        <v>34</v>
      </c>
      <c r="X331" s="10" t="s">
        <v>670</v>
      </c>
      <c r="Y331" s="25" t="s">
        <v>671</v>
      </c>
      <c r="Z331" s="25" t="s">
        <v>672</v>
      </c>
      <c r="AA331" s="6"/>
    </row>
    <row r="332" spans="1:27" s="10" customFormat="1" ht="15.9" customHeight="1" x14ac:dyDescent="0.25">
      <c r="A332" s="6" t="s">
        <v>160</v>
      </c>
      <c r="B332" s="10" t="s">
        <v>81</v>
      </c>
      <c r="C332" s="10" t="s">
        <v>161</v>
      </c>
      <c r="D332" s="10" t="s">
        <v>83</v>
      </c>
      <c r="E332" s="10" t="s">
        <v>667</v>
      </c>
      <c r="F332" s="15">
        <v>1.1000000000000001</v>
      </c>
      <c r="G332" s="15" t="s">
        <v>225</v>
      </c>
      <c r="H332" s="10">
        <f>Table1[[#This Row],[Concentration effective (avant conversion)]]*140.116</f>
        <v>154.12760000000003</v>
      </c>
      <c r="I332" s="15" t="s">
        <v>250</v>
      </c>
      <c r="J332" s="131" t="s">
        <v>34</v>
      </c>
      <c r="K332" s="10" t="s">
        <v>805</v>
      </c>
      <c r="L332" s="15" t="s">
        <v>70</v>
      </c>
      <c r="M332" s="15" t="s">
        <v>87</v>
      </c>
      <c r="N332" s="15" t="s">
        <v>72</v>
      </c>
      <c r="O332" s="27">
        <v>21</v>
      </c>
      <c r="P332" s="15" t="s">
        <v>28</v>
      </c>
      <c r="Q332" s="27">
        <v>6.8</v>
      </c>
      <c r="R332" s="27" t="s">
        <v>28</v>
      </c>
      <c r="S332" s="12" t="s">
        <v>792</v>
      </c>
      <c r="T332" s="10" t="s">
        <v>113</v>
      </c>
      <c r="U332" s="15" t="s">
        <v>75</v>
      </c>
      <c r="V332" s="10" t="s">
        <v>90</v>
      </c>
      <c r="W332" s="134" t="s">
        <v>34</v>
      </c>
      <c r="X332" s="10" t="s">
        <v>670</v>
      </c>
      <c r="Y332" s="25" t="s">
        <v>671</v>
      </c>
      <c r="Z332" s="25" t="s">
        <v>672</v>
      </c>
      <c r="AA332" s="6"/>
    </row>
    <row r="333" spans="1:27" s="10" customFormat="1" ht="15.9" customHeight="1" x14ac:dyDescent="0.25">
      <c r="A333" s="6" t="s">
        <v>160</v>
      </c>
      <c r="B333" s="10" t="s">
        <v>81</v>
      </c>
      <c r="C333" s="10" t="s">
        <v>161</v>
      </c>
      <c r="D333" s="10" t="s">
        <v>83</v>
      </c>
      <c r="E333" s="10" t="s">
        <v>667</v>
      </c>
      <c r="F333" s="15">
        <v>1.3</v>
      </c>
      <c r="G333" s="15" t="s">
        <v>225</v>
      </c>
      <c r="H333" s="10">
        <f>Table1[[#This Row],[Concentration effective (avant conversion)]]*140.116</f>
        <v>182.15080000000003</v>
      </c>
      <c r="I333" s="15" t="s">
        <v>250</v>
      </c>
      <c r="J333" s="131" t="s">
        <v>34</v>
      </c>
      <c r="K333" s="10" t="s">
        <v>806</v>
      </c>
      <c r="L333" s="15" t="s">
        <v>70</v>
      </c>
      <c r="M333" s="15" t="s">
        <v>87</v>
      </c>
      <c r="N333" s="15" t="s">
        <v>72</v>
      </c>
      <c r="O333" s="27">
        <v>21</v>
      </c>
      <c r="P333" s="15" t="s">
        <v>28</v>
      </c>
      <c r="Q333" s="27">
        <v>6.8</v>
      </c>
      <c r="R333" s="27" t="s">
        <v>28</v>
      </c>
      <c r="S333" s="12" t="s">
        <v>801</v>
      </c>
      <c r="T333" s="10" t="s">
        <v>113</v>
      </c>
      <c r="U333" s="15" t="s">
        <v>75</v>
      </c>
      <c r="V333" s="10" t="s">
        <v>90</v>
      </c>
      <c r="W333" s="134" t="s">
        <v>34</v>
      </c>
      <c r="X333" s="10" t="s">
        <v>670</v>
      </c>
      <c r="Y333" s="25" t="s">
        <v>671</v>
      </c>
      <c r="Z333" s="25" t="s">
        <v>672</v>
      </c>
      <c r="AA333" s="6"/>
    </row>
    <row r="334" spans="1:27" s="10" customFormat="1" ht="15.9" customHeight="1" x14ac:dyDescent="0.25">
      <c r="A334" s="6" t="s">
        <v>160</v>
      </c>
      <c r="B334" s="10" t="s">
        <v>81</v>
      </c>
      <c r="C334" s="10" t="s">
        <v>161</v>
      </c>
      <c r="D334" s="10" t="s">
        <v>83</v>
      </c>
      <c r="E334" s="10" t="s">
        <v>667</v>
      </c>
      <c r="F334" s="15">
        <v>2.7</v>
      </c>
      <c r="G334" s="15" t="s">
        <v>225</v>
      </c>
      <c r="H334" s="10">
        <f>Table1[[#This Row],[Concentration effective (avant conversion)]]*140.116</f>
        <v>378.31320000000005</v>
      </c>
      <c r="I334" s="15" t="s">
        <v>112</v>
      </c>
      <c r="J334" s="131" t="s">
        <v>34</v>
      </c>
      <c r="K334" s="10" t="s">
        <v>807</v>
      </c>
      <c r="L334" s="15" t="s">
        <v>70</v>
      </c>
      <c r="M334" s="15" t="s">
        <v>87</v>
      </c>
      <c r="N334" s="15" t="s">
        <v>72</v>
      </c>
      <c r="O334" s="27">
        <v>21</v>
      </c>
      <c r="P334" s="15" t="s">
        <v>28</v>
      </c>
      <c r="Q334" s="27">
        <v>6.8</v>
      </c>
      <c r="R334" s="27" t="s">
        <v>28</v>
      </c>
      <c r="S334" s="12" t="s">
        <v>792</v>
      </c>
      <c r="T334" s="10" t="s">
        <v>113</v>
      </c>
      <c r="U334" s="15" t="s">
        <v>75</v>
      </c>
      <c r="V334" s="10" t="s">
        <v>90</v>
      </c>
      <c r="W334" s="134" t="s">
        <v>34</v>
      </c>
      <c r="X334" s="10" t="s">
        <v>670</v>
      </c>
      <c r="Y334" s="25" t="s">
        <v>671</v>
      </c>
      <c r="Z334" s="25" t="s">
        <v>672</v>
      </c>
      <c r="AA334" s="6"/>
    </row>
    <row r="335" spans="1:27" s="10" customFormat="1" ht="15.9" customHeight="1" x14ac:dyDescent="0.25">
      <c r="A335" s="6" t="s">
        <v>160</v>
      </c>
      <c r="B335" s="10" t="s">
        <v>81</v>
      </c>
      <c r="C335" s="10" t="s">
        <v>161</v>
      </c>
      <c r="D335" s="10" t="s">
        <v>83</v>
      </c>
      <c r="E335" s="10" t="s">
        <v>667</v>
      </c>
      <c r="F335" s="15">
        <v>2.1</v>
      </c>
      <c r="G335" s="15" t="s">
        <v>225</v>
      </c>
      <c r="H335" s="10">
        <f>Table1[[#This Row],[Concentration effective (avant conversion)]]*140.116</f>
        <v>294.24360000000001</v>
      </c>
      <c r="I335" s="15" t="s">
        <v>112</v>
      </c>
      <c r="J335" s="131" t="s">
        <v>34</v>
      </c>
      <c r="K335" s="10" t="s">
        <v>808</v>
      </c>
      <c r="L335" s="15" t="s">
        <v>70</v>
      </c>
      <c r="M335" s="15" t="s">
        <v>87</v>
      </c>
      <c r="N335" s="15" t="s">
        <v>72</v>
      </c>
      <c r="O335" s="27">
        <v>21</v>
      </c>
      <c r="P335" s="15" t="s">
        <v>28</v>
      </c>
      <c r="Q335" s="27">
        <v>6.8</v>
      </c>
      <c r="R335" s="27" t="s">
        <v>28</v>
      </c>
      <c r="S335" s="12" t="s">
        <v>714</v>
      </c>
      <c r="T335" s="10" t="s">
        <v>113</v>
      </c>
      <c r="U335" s="15" t="s">
        <v>75</v>
      </c>
      <c r="V335" s="10" t="s">
        <v>90</v>
      </c>
      <c r="W335" s="134" t="s">
        <v>34</v>
      </c>
      <c r="X335" s="10" t="s">
        <v>670</v>
      </c>
      <c r="Y335" s="25" t="s">
        <v>671</v>
      </c>
      <c r="Z335" s="25" t="s">
        <v>672</v>
      </c>
      <c r="AA335" s="6"/>
    </row>
    <row r="336" spans="1:27" s="10" customFormat="1" ht="15.9" customHeight="1" x14ac:dyDescent="0.25">
      <c r="A336" s="6" t="s">
        <v>116</v>
      </c>
      <c r="B336" s="10" t="s">
        <v>63</v>
      </c>
      <c r="C336" s="10" t="s">
        <v>238</v>
      </c>
      <c r="D336" s="10" t="s">
        <v>239</v>
      </c>
      <c r="E336" s="10" t="s">
        <v>322</v>
      </c>
      <c r="F336" s="15">
        <v>10</v>
      </c>
      <c r="G336" s="15" t="s">
        <v>67</v>
      </c>
      <c r="H336" s="10">
        <f>Table1[[#This Row],[Concentration effective (avant conversion)]]*1000</f>
        <v>10000</v>
      </c>
      <c r="I336" s="15" t="s">
        <v>86</v>
      </c>
      <c r="J336" s="131" t="s">
        <v>34</v>
      </c>
      <c r="K336" s="15" t="s">
        <v>69</v>
      </c>
      <c r="L336" s="15" t="s">
        <v>70</v>
      </c>
      <c r="M336" s="15" t="s">
        <v>122</v>
      </c>
      <c r="N336" s="15" t="s">
        <v>72</v>
      </c>
      <c r="O336" s="27" t="s">
        <v>809</v>
      </c>
      <c r="P336" s="15" t="s">
        <v>28</v>
      </c>
      <c r="Q336" s="27" t="s">
        <v>810</v>
      </c>
      <c r="R336" s="27" t="s">
        <v>28</v>
      </c>
      <c r="S336" s="131" t="s">
        <v>34</v>
      </c>
      <c r="T336" s="10" t="s">
        <v>74</v>
      </c>
      <c r="U336" s="15" t="s">
        <v>75</v>
      </c>
      <c r="V336" s="10" t="s">
        <v>90</v>
      </c>
      <c r="W336" s="134" t="s">
        <v>34</v>
      </c>
      <c r="X336" s="10" t="s">
        <v>811</v>
      </c>
      <c r="Y336" s="25" t="s">
        <v>812</v>
      </c>
      <c r="Z336" s="25" t="s">
        <v>1958</v>
      </c>
      <c r="AA336" s="6"/>
    </row>
    <row r="337" spans="1:27" s="10" customFormat="1" ht="15.9" customHeight="1" x14ac:dyDescent="0.25">
      <c r="A337" s="6" t="s">
        <v>62</v>
      </c>
      <c r="B337" s="10" t="s">
        <v>129</v>
      </c>
      <c r="C337" s="10" t="s">
        <v>217</v>
      </c>
      <c r="D337" s="15" t="s">
        <v>218</v>
      </c>
      <c r="E337" s="10" t="s">
        <v>813</v>
      </c>
      <c r="F337" s="10">
        <v>1</v>
      </c>
      <c r="G337" s="10" t="s">
        <v>814</v>
      </c>
      <c r="H337" s="89">
        <f>Table1[[#This Row],[Concentration effective (avant conversion)]]*140.116*1000</f>
        <v>140116</v>
      </c>
      <c r="I337" s="10" t="s">
        <v>86</v>
      </c>
      <c r="J337" s="131" t="s">
        <v>34</v>
      </c>
      <c r="K337" s="10" t="s">
        <v>163</v>
      </c>
      <c r="L337" s="10" t="s">
        <v>121</v>
      </c>
      <c r="M337" s="10" t="s">
        <v>87</v>
      </c>
      <c r="N337" s="10" t="s">
        <v>72</v>
      </c>
      <c r="O337" s="10" t="s">
        <v>583</v>
      </c>
      <c r="P337" s="10" t="s">
        <v>28</v>
      </c>
      <c r="Q337" s="10">
        <v>4</v>
      </c>
      <c r="R337" s="10" t="s">
        <v>28</v>
      </c>
      <c r="S337" s="131" t="s">
        <v>34</v>
      </c>
      <c r="T337" s="10" t="s">
        <v>263</v>
      </c>
      <c r="U337" s="10" t="s">
        <v>75</v>
      </c>
      <c r="V337" s="15" t="s">
        <v>90</v>
      </c>
      <c r="W337" s="134" t="s">
        <v>34</v>
      </c>
      <c r="X337" s="10" t="s">
        <v>815</v>
      </c>
      <c r="Y337" s="25" t="s">
        <v>816</v>
      </c>
      <c r="Z337" s="25" t="s">
        <v>1959</v>
      </c>
      <c r="AA337" s="6"/>
    </row>
    <row r="338" spans="1:27" s="10" customFormat="1" ht="15.9" customHeight="1" x14ac:dyDescent="0.25">
      <c r="A338" s="6"/>
      <c r="F338" s="15"/>
      <c r="G338" s="15"/>
      <c r="I338" s="15"/>
      <c r="J338" s="15"/>
      <c r="L338" s="15"/>
      <c r="M338" s="15"/>
      <c r="N338" s="15"/>
      <c r="O338" s="27"/>
      <c r="P338" s="15"/>
      <c r="Q338" s="27"/>
      <c r="R338" s="27"/>
      <c r="S338" s="15"/>
      <c r="U338" s="15"/>
      <c r="Y338" s="25"/>
      <c r="Z338" s="25"/>
      <c r="AA338" s="6"/>
    </row>
    <row r="339" spans="1:27" s="10" customFormat="1" ht="15.9" customHeight="1" x14ac:dyDescent="0.25">
      <c r="A339" s="6"/>
      <c r="F339" s="15"/>
      <c r="G339" s="15"/>
      <c r="I339" s="15"/>
      <c r="J339" s="15"/>
      <c r="L339" s="15"/>
      <c r="M339" s="15"/>
      <c r="N339" s="15"/>
      <c r="O339" s="27"/>
      <c r="P339" s="15"/>
      <c r="Q339" s="27"/>
      <c r="R339" s="27"/>
      <c r="S339" s="15"/>
      <c r="U339" s="15"/>
      <c r="Y339" s="25"/>
      <c r="Z339" s="25"/>
      <c r="AA339" s="6"/>
    </row>
    <row r="340" spans="1:27" s="10" customFormat="1" ht="15.9" customHeight="1" x14ac:dyDescent="0.25">
      <c r="A340" s="6"/>
      <c r="F340" s="15"/>
      <c r="G340" s="15"/>
      <c r="I340" s="15"/>
      <c r="J340" s="15"/>
      <c r="L340" s="15"/>
      <c r="M340" s="15"/>
      <c r="N340" s="15"/>
      <c r="O340" s="27"/>
      <c r="P340" s="15"/>
      <c r="Q340" s="27"/>
      <c r="R340" s="27"/>
      <c r="S340" s="15"/>
      <c r="U340" s="15"/>
      <c r="Y340" s="25"/>
      <c r="Z340" s="25"/>
      <c r="AA340" s="6"/>
    </row>
    <row r="341" spans="1:27" s="10" customFormat="1" ht="15.9" customHeight="1" x14ac:dyDescent="0.25">
      <c r="A341" s="6"/>
      <c r="F341" s="15"/>
      <c r="G341" s="15"/>
      <c r="I341" s="15"/>
      <c r="J341" s="15"/>
      <c r="L341" s="15"/>
      <c r="M341" s="15"/>
      <c r="N341" s="15"/>
      <c r="O341" s="27"/>
      <c r="P341" s="15"/>
      <c r="Q341" s="27"/>
      <c r="R341" s="27"/>
      <c r="S341" s="15"/>
      <c r="U341" s="15"/>
      <c r="Y341" s="25"/>
      <c r="Z341" s="25"/>
      <c r="AA341" s="6"/>
    </row>
    <row r="342" spans="1:27" s="10" customFormat="1" ht="15.9" customHeight="1" x14ac:dyDescent="0.25">
      <c r="A342" s="6"/>
      <c r="F342" s="15"/>
      <c r="G342" s="15"/>
      <c r="I342" s="15"/>
      <c r="J342" s="15"/>
      <c r="L342" s="15"/>
      <c r="M342" s="15"/>
      <c r="N342" s="15"/>
      <c r="O342" s="27"/>
      <c r="P342" s="15"/>
      <c r="Q342" s="27"/>
      <c r="R342" s="27"/>
      <c r="S342" s="15"/>
      <c r="U342" s="15"/>
      <c r="Y342" s="25"/>
      <c r="Z342" s="25"/>
      <c r="AA342" s="6"/>
    </row>
    <row r="343" spans="1:27" s="10" customFormat="1" ht="15.9" customHeight="1" x14ac:dyDescent="0.25">
      <c r="A343" s="6"/>
      <c r="F343" s="15"/>
      <c r="G343" s="15"/>
      <c r="I343" s="15"/>
      <c r="J343" s="15"/>
      <c r="L343" s="15"/>
      <c r="M343" s="15"/>
      <c r="N343" s="15"/>
      <c r="O343" s="27"/>
      <c r="P343" s="15"/>
      <c r="Q343" s="27"/>
      <c r="R343" s="27"/>
      <c r="S343" s="15"/>
      <c r="U343" s="15"/>
      <c r="Y343" s="25"/>
      <c r="Z343" s="25"/>
      <c r="AA343" s="6"/>
    </row>
    <row r="344" spans="1:27" s="10" customFormat="1" ht="15.9" customHeight="1" x14ac:dyDescent="0.25">
      <c r="A344" s="6"/>
      <c r="F344" s="15"/>
      <c r="G344" s="15"/>
      <c r="I344" s="15"/>
      <c r="J344" s="15"/>
      <c r="L344" s="15"/>
      <c r="M344" s="15"/>
      <c r="N344" s="15"/>
      <c r="O344" s="27"/>
      <c r="P344" s="15"/>
      <c r="Q344" s="27"/>
      <c r="R344" s="27"/>
      <c r="S344" s="15"/>
      <c r="U344" s="15"/>
      <c r="Y344" s="25"/>
      <c r="Z344" s="25"/>
      <c r="AA344" s="6"/>
    </row>
    <row r="345" spans="1:27" s="10" customFormat="1" ht="15.9" customHeight="1" x14ac:dyDescent="0.25">
      <c r="A345" s="6"/>
      <c r="F345" s="15"/>
      <c r="G345" s="15"/>
      <c r="I345" s="15"/>
      <c r="J345" s="15"/>
      <c r="L345" s="15"/>
      <c r="M345" s="15"/>
      <c r="N345" s="15"/>
      <c r="O345" s="27"/>
      <c r="P345" s="15"/>
      <c r="Q345" s="27"/>
      <c r="R345" s="27"/>
      <c r="S345" s="15"/>
      <c r="U345" s="15"/>
      <c r="Y345" s="25"/>
      <c r="Z345" s="25"/>
      <c r="AA345" s="6"/>
    </row>
    <row r="346" spans="1:27" s="10" customFormat="1" ht="15.9" customHeight="1" x14ac:dyDescent="0.25">
      <c r="A346" s="6"/>
      <c r="F346" s="15"/>
      <c r="G346" s="15"/>
      <c r="I346" s="15"/>
      <c r="J346" s="15"/>
      <c r="L346" s="15"/>
      <c r="M346" s="15"/>
      <c r="N346" s="15"/>
      <c r="O346" s="27"/>
      <c r="P346" s="15"/>
      <c r="Q346" s="27"/>
      <c r="R346" s="27"/>
      <c r="S346" s="15"/>
      <c r="U346" s="15"/>
      <c r="Y346" s="25"/>
      <c r="Z346" s="25"/>
      <c r="AA346" s="6"/>
    </row>
    <row r="347" spans="1:27" s="10" customFormat="1" ht="15.9" customHeight="1" x14ac:dyDescent="0.25">
      <c r="A347" s="6"/>
      <c r="F347" s="15"/>
      <c r="G347" s="15"/>
      <c r="I347" s="15"/>
      <c r="J347" s="15"/>
      <c r="L347" s="15"/>
      <c r="M347" s="15"/>
      <c r="N347" s="15"/>
      <c r="O347" s="27"/>
      <c r="P347" s="15"/>
      <c r="Q347" s="27"/>
      <c r="R347" s="27"/>
      <c r="S347" s="15"/>
      <c r="U347" s="15"/>
      <c r="Y347" s="25"/>
      <c r="Z347" s="25"/>
      <c r="AA347" s="6"/>
    </row>
    <row r="348" spans="1:27" s="10" customFormat="1" ht="15.9" customHeight="1" x14ac:dyDescent="0.25">
      <c r="A348" s="6"/>
      <c r="F348" s="15"/>
      <c r="G348" s="15"/>
      <c r="I348" s="15"/>
      <c r="J348" s="15"/>
      <c r="L348" s="15"/>
      <c r="M348" s="15"/>
      <c r="N348" s="15"/>
      <c r="O348" s="27"/>
      <c r="P348" s="15"/>
      <c r="Q348" s="27"/>
      <c r="R348" s="27"/>
      <c r="S348" s="15"/>
      <c r="U348" s="15"/>
      <c r="Y348" s="25"/>
      <c r="Z348" s="25"/>
      <c r="AA348" s="6"/>
    </row>
    <row r="349" spans="1:27" s="10" customFormat="1" ht="15.9" customHeight="1" x14ac:dyDescent="0.25">
      <c r="A349" s="6"/>
      <c r="F349" s="15"/>
      <c r="G349" s="15"/>
      <c r="I349" s="15"/>
      <c r="J349" s="15"/>
      <c r="L349" s="15"/>
      <c r="M349" s="15"/>
      <c r="N349" s="15"/>
      <c r="O349" s="27"/>
      <c r="P349" s="15"/>
      <c r="Q349" s="27"/>
      <c r="R349" s="27"/>
      <c r="S349" s="15"/>
      <c r="U349" s="15"/>
      <c r="Y349" s="25"/>
      <c r="Z349" s="25"/>
      <c r="AA349" s="6"/>
    </row>
    <row r="350" spans="1:27" s="10" customFormat="1" ht="15.9" customHeight="1" x14ac:dyDescent="0.25">
      <c r="A350" s="6"/>
      <c r="F350" s="15"/>
      <c r="G350" s="15"/>
      <c r="I350" s="15"/>
      <c r="J350" s="15"/>
      <c r="L350" s="15"/>
      <c r="M350" s="15"/>
      <c r="N350" s="15"/>
      <c r="O350" s="27"/>
      <c r="P350" s="15"/>
      <c r="Q350" s="27"/>
      <c r="R350" s="27"/>
      <c r="S350" s="15"/>
      <c r="U350" s="15"/>
      <c r="Y350" s="25"/>
      <c r="Z350" s="25"/>
      <c r="AA350" s="6"/>
    </row>
    <row r="351" spans="1:27" s="10" customFormat="1" ht="15.9" customHeight="1" x14ac:dyDescent="0.25">
      <c r="A351" s="6"/>
      <c r="F351" s="15"/>
      <c r="G351" s="15"/>
      <c r="I351" s="15"/>
      <c r="J351" s="15"/>
      <c r="L351" s="15"/>
      <c r="M351" s="15"/>
      <c r="N351" s="15"/>
      <c r="O351" s="27"/>
      <c r="P351" s="15"/>
      <c r="Q351" s="27"/>
      <c r="R351" s="27"/>
      <c r="S351" s="15"/>
      <c r="U351" s="15"/>
      <c r="Y351" s="25"/>
      <c r="Z351" s="25"/>
      <c r="AA351" s="6"/>
    </row>
    <row r="352" spans="1:27" s="10" customFormat="1" ht="15.9" customHeight="1" x14ac:dyDescent="0.25">
      <c r="A352" s="6"/>
      <c r="F352" s="15"/>
      <c r="G352" s="15"/>
      <c r="I352" s="15"/>
      <c r="J352" s="15"/>
      <c r="L352" s="15"/>
      <c r="M352" s="15"/>
      <c r="N352" s="15"/>
      <c r="O352" s="27"/>
      <c r="P352" s="15"/>
      <c r="Q352" s="27"/>
      <c r="R352" s="27"/>
      <c r="S352" s="15"/>
      <c r="U352" s="15"/>
      <c r="Y352" s="25"/>
      <c r="Z352" s="25"/>
      <c r="AA352" s="6"/>
    </row>
    <row r="353" spans="1:27" s="10" customFormat="1" ht="15.9" customHeight="1" x14ac:dyDescent="0.25">
      <c r="A353" s="6"/>
      <c r="F353" s="15"/>
      <c r="G353" s="15"/>
      <c r="I353" s="15"/>
      <c r="J353" s="15"/>
      <c r="L353" s="15"/>
      <c r="M353" s="15"/>
      <c r="N353" s="15"/>
      <c r="O353" s="27"/>
      <c r="P353" s="15"/>
      <c r="Q353" s="27"/>
      <c r="R353" s="27"/>
      <c r="S353" s="15"/>
      <c r="U353" s="15"/>
      <c r="Y353" s="25"/>
      <c r="Z353" s="25"/>
      <c r="AA353" s="6"/>
    </row>
    <row r="354" spans="1:27" s="10" customFormat="1" ht="15.9" customHeight="1" x14ac:dyDescent="0.25">
      <c r="A354" s="6"/>
      <c r="F354" s="15"/>
      <c r="G354" s="15"/>
      <c r="I354" s="15"/>
      <c r="J354" s="15"/>
      <c r="L354" s="15"/>
      <c r="M354" s="15"/>
      <c r="N354" s="15"/>
      <c r="O354" s="27"/>
      <c r="P354" s="15"/>
      <c r="Q354" s="27"/>
      <c r="R354" s="27"/>
      <c r="S354" s="15"/>
      <c r="U354" s="15"/>
      <c r="Y354" s="25"/>
      <c r="Z354" s="25"/>
      <c r="AA354" s="6"/>
    </row>
    <row r="355" spans="1:27" s="10" customFormat="1" ht="15.9" customHeight="1" x14ac:dyDescent="0.25">
      <c r="A355" s="6"/>
      <c r="F355" s="15"/>
      <c r="G355" s="15"/>
      <c r="I355" s="15"/>
      <c r="J355" s="15"/>
      <c r="L355" s="15"/>
      <c r="M355" s="15"/>
      <c r="N355" s="15"/>
      <c r="O355" s="27"/>
      <c r="P355" s="15"/>
      <c r="Q355" s="27"/>
      <c r="R355" s="27"/>
      <c r="S355" s="15"/>
      <c r="U355" s="15"/>
      <c r="Y355" s="25"/>
      <c r="Z355" s="25"/>
      <c r="AA355" s="6"/>
    </row>
    <row r="356" spans="1:27" s="10" customFormat="1" ht="15.9" customHeight="1" x14ac:dyDescent="0.25">
      <c r="A356" s="6"/>
      <c r="F356" s="15"/>
      <c r="G356" s="15"/>
      <c r="I356" s="15"/>
      <c r="J356" s="15"/>
      <c r="L356" s="15"/>
      <c r="M356" s="15"/>
      <c r="N356" s="15"/>
      <c r="O356" s="27"/>
      <c r="P356" s="15"/>
      <c r="Q356" s="27"/>
      <c r="R356" s="27"/>
      <c r="S356" s="15"/>
      <c r="U356" s="15"/>
      <c r="Y356" s="25"/>
      <c r="Z356" s="25"/>
      <c r="AA356" s="6"/>
    </row>
    <row r="357" spans="1:27" s="10" customFormat="1" ht="15.9" customHeight="1" x14ac:dyDescent="0.25">
      <c r="A357" s="6"/>
      <c r="F357" s="15"/>
      <c r="G357" s="15"/>
      <c r="I357" s="15"/>
      <c r="J357" s="15"/>
      <c r="L357" s="15"/>
      <c r="M357" s="15"/>
      <c r="N357" s="15"/>
      <c r="O357" s="27"/>
      <c r="P357" s="15"/>
      <c r="Q357" s="27"/>
      <c r="R357" s="27"/>
      <c r="S357" s="15"/>
      <c r="U357" s="15"/>
      <c r="Y357" s="25"/>
      <c r="Z357" s="25"/>
      <c r="AA357" s="6"/>
    </row>
    <row r="358" spans="1:27" s="10" customFormat="1" ht="15.9" customHeight="1" x14ac:dyDescent="0.25">
      <c r="A358" s="6"/>
      <c r="F358" s="15"/>
      <c r="G358" s="15"/>
      <c r="I358" s="15"/>
      <c r="J358" s="15"/>
      <c r="L358" s="15"/>
      <c r="M358" s="15"/>
      <c r="N358" s="15"/>
      <c r="O358" s="27"/>
      <c r="P358" s="15"/>
      <c r="Q358" s="27"/>
      <c r="R358" s="27"/>
      <c r="S358" s="15"/>
      <c r="U358" s="15"/>
      <c r="Y358" s="25"/>
      <c r="Z358" s="25"/>
      <c r="AA358" s="6"/>
    </row>
    <row r="359" spans="1:27" s="10" customFormat="1" ht="15.9" customHeight="1" x14ac:dyDescent="0.25">
      <c r="A359" s="6"/>
      <c r="F359" s="15"/>
      <c r="G359" s="15"/>
      <c r="I359" s="15"/>
      <c r="J359" s="15"/>
      <c r="L359" s="15"/>
      <c r="M359" s="15"/>
      <c r="N359" s="15"/>
      <c r="O359" s="27"/>
      <c r="P359" s="15"/>
      <c r="Q359" s="27"/>
      <c r="R359" s="27"/>
      <c r="S359" s="15"/>
      <c r="U359" s="15"/>
      <c r="Y359" s="25"/>
      <c r="Z359" s="25"/>
      <c r="AA359" s="6"/>
    </row>
    <row r="360" spans="1:27" s="10" customFormat="1" ht="15.9" customHeight="1" x14ac:dyDescent="0.25">
      <c r="A360" s="6"/>
      <c r="F360" s="15"/>
      <c r="G360" s="15"/>
      <c r="I360" s="15"/>
      <c r="J360" s="15"/>
      <c r="L360" s="15"/>
      <c r="M360" s="15"/>
      <c r="N360" s="15"/>
      <c r="O360" s="27"/>
      <c r="P360" s="15"/>
      <c r="Q360" s="27"/>
      <c r="R360" s="27"/>
      <c r="S360" s="15"/>
      <c r="U360" s="15"/>
      <c r="Y360" s="25"/>
      <c r="Z360" s="25"/>
      <c r="AA360" s="6"/>
    </row>
    <row r="361" spans="1:27" s="10" customFormat="1" ht="15.9" customHeight="1" x14ac:dyDescent="0.25">
      <c r="A361" s="6"/>
      <c r="F361" s="15"/>
      <c r="G361" s="15"/>
      <c r="I361" s="15"/>
      <c r="J361" s="15"/>
      <c r="L361" s="15"/>
      <c r="M361" s="15"/>
      <c r="N361" s="15"/>
      <c r="O361" s="27"/>
      <c r="P361" s="15"/>
      <c r="Q361" s="27"/>
      <c r="R361" s="27"/>
      <c r="S361" s="15"/>
      <c r="U361" s="15"/>
      <c r="Y361" s="25"/>
      <c r="Z361" s="25"/>
      <c r="AA361" s="6"/>
    </row>
    <row r="362" spans="1:27" s="10" customFormat="1" ht="15.9" customHeight="1" x14ac:dyDescent="0.25">
      <c r="A362" s="6"/>
      <c r="F362" s="15"/>
      <c r="G362" s="15"/>
      <c r="I362" s="15"/>
      <c r="J362" s="15"/>
      <c r="L362" s="15"/>
      <c r="M362" s="15"/>
      <c r="N362" s="15"/>
      <c r="O362" s="27"/>
      <c r="P362" s="15"/>
      <c r="Q362" s="27"/>
      <c r="R362" s="27"/>
      <c r="S362" s="15"/>
      <c r="U362" s="15"/>
      <c r="Y362" s="25"/>
      <c r="Z362" s="25"/>
      <c r="AA362" s="6"/>
    </row>
    <row r="363" spans="1:27" s="10" customFormat="1" ht="15.9" customHeight="1" x14ac:dyDescent="0.25">
      <c r="A363" s="6"/>
      <c r="F363" s="15"/>
      <c r="G363" s="15"/>
      <c r="I363" s="15"/>
      <c r="J363" s="15"/>
      <c r="L363" s="15"/>
      <c r="M363" s="15"/>
      <c r="N363" s="15"/>
      <c r="O363" s="27"/>
      <c r="P363" s="15"/>
      <c r="Q363" s="27"/>
      <c r="R363" s="27"/>
      <c r="S363" s="15"/>
      <c r="U363" s="15"/>
      <c r="Y363" s="25"/>
      <c r="Z363" s="25"/>
      <c r="AA363" s="6"/>
    </row>
    <row r="364" spans="1:27" s="10" customFormat="1" ht="15.9" customHeight="1" x14ac:dyDescent="0.25">
      <c r="A364" s="6"/>
      <c r="F364" s="15"/>
      <c r="G364" s="15"/>
      <c r="I364" s="15"/>
      <c r="J364" s="15"/>
      <c r="L364" s="15"/>
      <c r="M364" s="15"/>
      <c r="N364" s="15"/>
      <c r="O364" s="27"/>
      <c r="P364" s="15"/>
      <c r="Q364" s="27"/>
      <c r="R364" s="27"/>
      <c r="S364" s="15"/>
      <c r="U364" s="15"/>
      <c r="Y364" s="25"/>
      <c r="Z364" s="25"/>
      <c r="AA364" s="6"/>
    </row>
    <row r="365" spans="1:27" s="10" customFormat="1" ht="15.9" customHeight="1" x14ac:dyDescent="0.25">
      <c r="A365" s="6"/>
      <c r="F365" s="15"/>
      <c r="G365" s="15"/>
      <c r="I365" s="15"/>
      <c r="J365" s="15"/>
      <c r="L365" s="15"/>
      <c r="M365" s="15"/>
      <c r="N365" s="15"/>
      <c r="O365" s="27"/>
      <c r="P365" s="15"/>
      <c r="Q365" s="27"/>
      <c r="R365" s="27"/>
      <c r="S365" s="15"/>
      <c r="U365" s="15"/>
      <c r="Y365" s="25"/>
      <c r="Z365" s="25"/>
      <c r="AA365" s="6"/>
    </row>
    <row r="366" spans="1:27" s="10" customFormat="1" ht="15.9" customHeight="1" x14ac:dyDescent="0.25">
      <c r="A366" s="6"/>
      <c r="F366" s="15"/>
      <c r="G366" s="15"/>
      <c r="I366" s="15"/>
      <c r="J366" s="15"/>
      <c r="L366" s="15"/>
      <c r="M366" s="15"/>
      <c r="N366" s="15"/>
      <c r="O366" s="27"/>
      <c r="P366" s="15"/>
      <c r="Q366" s="27"/>
      <c r="R366" s="27"/>
      <c r="S366" s="15"/>
      <c r="U366" s="15"/>
      <c r="Y366" s="25"/>
      <c r="Z366" s="25"/>
      <c r="AA366" s="6"/>
    </row>
    <row r="367" spans="1:27" s="10" customFormat="1" ht="15.9" customHeight="1" x14ac:dyDescent="0.25">
      <c r="A367" s="6"/>
      <c r="F367" s="15"/>
      <c r="G367" s="15"/>
      <c r="I367" s="15"/>
      <c r="J367" s="15"/>
      <c r="L367" s="15"/>
      <c r="M367" s="15"/>
      <c r="N367" s="15"/>
      <c r="O367" s="27"/>
      <c r="P367" s="15"/>
      <c r="Q367" s="27"/>
      <c r="R367" s="27"/>
      <c r="S367" s="15"/>
      <c r="U367" s="15"/>
      <c r="Y367" s="25"/>
      <c r="Z367" s="25"/>
      <c r="AA367" s="6"/>
    </row>
    <row r="368" spans="1:27" s="10" customFormat="1" ht="15.9" customHeight="1" x14ac:dyDescent="0.25">
      <c r="A368" s="6"/>
      <c r="F368" s="15"/>
      <c r="G368" s="15"/>
      <c r="I368" s="15"/>
      <c r="J368" s="15"/>
      <c r="L368" s="15"/>
      <c r="M368" s="15"/>
      <c r="N368" s="15"/>
      <c r="O368" s="27"/>
      <c r="P368" s="15"/>
      <c r="Q368" s="27"/>
      <c r="R368" s="27"/>
      <c r="S368" s="15"/>
      <c r="U368" s="15"/>
      <c r="Y368" s="25"/>
      <c r="Z368" s="25"/>
      <c r="AA368" s="6"/>
    </row>
    <row r="369" spans="1:27" s="10" customFormat="1" ht="15.9" customHeight="1" x14ac:dyDescent="0.25">
      <c r="A369" s="6"/>
      <c r="F369" s="15"/>
      <c r="G369" s="15"/>
      <c r="I369" s="15"/>
      <c r="J369" s="15"/>
      <c r="L369" s="15"/>
      <c r="M369" s="15"/>
      <c r="N369" s="15"/>
      <c r="O369" s="27"/>
      <c r="P369" s="15"/>
      <c r="Q369" s="27"/>
      <c r="R369" s="27"/>
      <c r="S369" s="15"/>
      <c r="U369" s="15"/>
      <c r="Y369" s="25"/>
      <c r="Z369" s="25"/>
      <c r="AA369" s="6"/>
    </row>
    <row r="370" spans="1:27" s="10" customFormat="1" ht="15.9" customHeight="1" x14ac:dyDescent="0.25">
      <c r="A370" s="6"/>
      <c r="F370" s="15"/>
      <c r="G370" s="15"/>
      <c r="I370" s="15"/>
      <c r="J370" s="15"/>
      <c r="L370" s="15"/>
      <c r="M370" s="15"/>
      <c r="N370" s="15"/>
      <c r="O370" s="27"/>
      <c r="P370" s="15"/>
      <c r="Q370" s="27"/>
      <c r="R370" s="27"/>
      <c r="S370" s="15"/>
      <c r="U370" s="15"/>
      <c r="Y370" s="25"/>
      <c r="Z370" s="25"/>
      <c r="AA370" s="6"/>
    </row>
    <row r="371" spans="1:27" s="10" customFormat="1" ht="15.9" customHeight="1" x14ac:dyDescent="0.25">
      <c r="A371" s="6"/>
      <c r="F371" s="15"/>
      <c r="G371" s="15"/>
      <c r="I371" s="15"/>
      <c r="J371" s="15"/>
      <c r="L371" s="15"/>
      <c r="M371" s="15"/>
      <c r="N371" s="15"/>
      <c r="O371" s="27"/>
      <c r="P371" s="15"/>
      <c r="Q371" s="27"/>
      <c r="R371" s="27"/>
      <c r="S371" s="15"/>
      <c r="U371" s="15"/>
      <c r="Y371" s="25"/>
      <c r="Z371" s="25"/>
      <c r="AA371" s="6"/>
    </row>
    <row r="372" spans="1:27" s="10" customFormat="1" ht="15.9" customHeight="1" x14ac:dyDescent="0.25">
      <c r="A372" s="6"/>
      <c r="F372" s="15"/>
      <c r="G372" s="15"/>
      <c r="I372" s="15"/>
      <c r="J372" s="15"/>
      <c r="L372" s="15"/>
      <c r="M372" s="15"/>
      <c r="N372" s="15"/>
      <c r="O372" s="27"/>
      <c r="P372" s="15"/>
      <c r="Q372" s="27"/>
      <c r="R372" s="27"/>
      <c r="S372" s="15"/>
      <c r="U372" s="15"/>
      <c r="Y372" s="25"/>
      <c r="Z372" s="25"/>
      <c r="AA372" s="6"/>
    </row>
    <row r="373" spans="1:27" s="10" customFormat="1" ht="15.9" customHeight="1" x14ac:dyDescent="0.25">
      <c r="A373" s="6"/>
      <c r="F373" s="15"/>
      <c r="G373" s="15"/>
      <c r="I373" s="15"/>
      <c r="J373" s="15"/>
      <c r="L373" s="15"/>
      <c r="M373" s="15"/>
      <c r="N373" s="15"/>
      <c r="O373" s="27"/>
      <c r="P373" s="15"/>
      <c r="Q373" s="27"/>
      <c r="R373" s="27"/>
      <c r="S373" s="15"/>
      <c r="U373" s="15"/>
      <c r="Y373" s="25"/>
      <c r="Z373" s="25"/>
      <c r="AA373" s="6"/>
    </row>
    <row r="374" spans="1:27" s="10" customFormat="1" ht="15.9" customHeight="1" x14ac:dyDescent="0.25">
      <c r="A374" s="6"/>
      <c r="F374" s="15"/>
      <c r="G374" s="15"/>
      <c r="I374" s="15"/>
      <c r="J374" s="15"/>
      <c r="L374" s="15"/>
      <c r="M374" s="15"/>
      <c r="N374" s="15"/>
      <c r="O374" s="27"/>
      <c r="P374" s="15"/>
      <c r="Q374" s="27"/>
      <c r="R374" s="27"/>
      <c r="S374" s="15"/>
      <c r="U374" s="15"/>
      <c r="Y374" s="25"/>
      <c r="Z374" s="25"/>
      <c r="AA374" s="6"/>
    </row>
    <row r="375" spans="1:27" s="10" customFormat="1" ht="15.9" customHeight="1" x14ac:dyDescent="0.25">
      <c r="A375" s="6"/>
      <c r="F375" s="15"/>
      <c r="G375" s="15"/>
      <c r="I375" s="15"/>
      <c r="J375" s="15"/>
      <c r="L375" s="15"/>
      <c r="M375" s="15"/>
      <c r="N375" s="15"/>
      <c r="O375" s="27"/>
      <c r="P375" s="15"/>
      <c r="Q375" s="27"/>
      <c r="R375" s="27"/>
      <c r="S375" s="15"/>
      <c r="U375" s="15"/>
      <c r="Y375" s="25"/>
      <c r="Z375" s="25"/>
      <c r="AA375" s="6"/>
    </row>
    <row r="376" spans="1:27" s="10" customFormat="1" ht="15.9" customHeight="1" x14ac:dyDescent="0.25">
      <c r="A376" s="6"/>
      <c r="F376" s="15"/>
      <c r="G376" s="15"/>
      <c r="I376" s="15"/>
      <c r="J376" s="15"/>
      <c r="L376" s="15"/>
      <c r="M376" s="15"/>
      <c r="N376" s="15"/>
      <c r="O376" s="27"/>
      <c r="P376" s="15"/>
      <c r="Q376" s="27"/>
      <c r="R376" s="27"/>
      <c r="S376" s="15"/>
      <c r="U376" s="15"/>
      <c r="Y376" s="25"/>
      <c r="Z376" s="25"/>
      <c r="AA376" s="6"/>
    </row>
    <row r="377" spans="1:27" s="10" customFormat="1" ht="15.9" customHeight="1" x14ac:dyDescent="0.25">
      <c r="A377" s="6"/>
      <c r="F377" s="15"/>
      <c r="G377" s="15"/>
      <c r="I377" s="15"/>
      <c r="J377" s="15"/>
      <c r="L377" s="15"/>
      <c r="M377" s="15"/>
      <c r="N377" s="15"/>
      <c r="O377" s="27"/>
      <c r="P377" s="15"/>
      <c r="Q377" s="27"/>
      <c r="R377" s="27"/>
      <c r="S377" s="15"/>
      <c r="U377" s="15"/>
      <c r="Y377" s="25"/>
      <c r="Z377" s="25"/>
      <c r="AA377" s="6"/>
    </row>
    <row r="378" spans="1:27" s="10" customFormat="1" ht="15.9" customHeight="1" x14ac:dyDescent="0.25">
      <c r="A378" s="6"/>
      <c r="F378" s="15"/>
      <c r="G378" s="15"/>
      <c r="I378" s="15"/>
      <c r="J378" s="15"/>
      <c r="L378" s="15"/>
      <c r="M378" s="15"/>
      <c r="N378" s="15"/>
      <c r="O378" s="27"/>
      <c r="P378" s="15"/>
      <c r="Q378" s="27"/>
      <c r="R378" s="27"/>
      <c r="S378" s="15"/>
      <c r="U378" s="15"/>
      <c r="Y378" s="25"/>
      <c r="Z378" s="25"/>
      <c r="AA378" s="6"/>
    </row>
    <row r="379" spans="1:27" s="10" customFormat="1" ht="15.9" customHeight="1" x14ac:dyDescent="0.25">
      <c r="A379" s="6"/>
      <c r="F379" s="15"/>
      <c r="G379" s="15"/>
      <c r="I379" s="15"/>
      <c r="J379" s="15"/>
      <c r="L379" s="15"/>
      <c r="M379" s="15"/>
      <c r="N379" s="15"/>
      <c r="O379" s="27"/>
      <c r="P379" s="15"/>
      <c r="Q379" s="27"/>
      <c r="R379" s="27"/>
      <c r="S379" s="15"/>
      <c r="U379" s="15"/>
      <c r="Y379" s="25"/>
      <c r="Z379" s="25"/>
      <c r="AA379" s="6"/>
    </row>
    <row r="380" spans="1:27" s="10" customFormat="1" ht="15.9" customHeight="1" x14ac:dyDescent="0.25">
      <c r="A380" s="6"/>
      <c r="F380" s="15"/>
      <c r="G380" s="15"/>
      <c r="I380" s="15"/>
      <c r="J380" s="15"/>
      <c r="L380" s="15"/>
      <c r="M380" s="15"/>
      <c r="N380" s="15"/>
      <c r="O380" s="27"/>
      <c r="P380" s="15"/>
      <c r="Q380" s="27"/>
      <c r="R380" s="27"/>
      <c r="S380" s="15"/>
      <c r="U380" s="15"/>
      <c r="Y380" s="25"/>
      <c r="Z380" s="25"/>
      <c r="AA380" s="6"/>
    </row>
    <row r="381" spans="1:27" s="10" customFormat="1" ht="15.9" customHeight="1" x14ac:dyDescent="0.25">
      <c r="A381" s="6"/>
      <c r="F381" s="15"/>
      <c r="G381" s="15"/>
      <c r="I381" s="15"/>
      <c r="J381" s="15"/>
      <c r="L381" s="15"/>
      <c r="M381" s="15"/>
      <c r="N381" s="15"/>
      <c r="O381" s="27"/>
      <c r="P381" s="15"/>
      <c r="Q381" s="27"/>
      <c r="R381" s="27"/>
      <c r="S381" s="15"/>
      <c r="U381" s="15"/>
      <c r="Y381" s="25"/>
      <c r="Z381" s="25"/>
      <c r="AA381" s="6"/>
    </row>
    <row r="382" spans="1:27" s="10" customFormat="1" ht="15.9" customHeight="1" x14ac:dyDescent="0.25">
      <c r="A382" s="6"/>
      <c r="F382" s="15"/>
      <c r="G382" s="15"/>
      <c r="I382" s="15"/>
      <c r="J382" s="15"/>
      <c r="L382" s="15"/>
      <c r="M382" s="15"/>
      <c r="N382" s="15"/>
      <c r="O382" s="27"/>
      <c r="P382" s="15"/>
      <c r="Q382" s="27"/>
      <c r="R382" s="27"/>
      <c r="S382" s="15"/>
      <c r="U382" s="15"/>
      <c r="Y382" s="25"/>
      <c r="Z382" s="25"/>
      <c r="AA382" s="6"/>
    </row>
    <row r="383" spans="1:27" s="10" customFormat="1" ht="15.9" customHeight="1" x14ac:dyDescent="0.25">
      <c r="A383" s="6"/>
      <c r="F383" s="15"/>
      <c r="G383" s="15"/>
      <c r="I383" s="15"/>
      <c r="J383" s="15"/>
      <c r="L383" s="15"/>
      <c r="M383" s="15"/>
      <c r="N383" s="15"/>
      <c r="O383" s="27"/>
      <c r="P383" s="15"/>
      <c r="Q383" s="27"/>
      <c r="R383" s="27"/>
      <c r="S383" s="15"/>
      <c r="U383" s="15"/>
      <c r="Y383" s="25"/>
      <c r="Z383" s="25"/>
      <c r="AA383" s="6"/>
    </row>
    <row r="384" spans="1:27" s="10" customFormat="1" ht="15.9" customHeight="1" x14ac:dyDescent="0.25">
      <c r="A384" s="6"/>
      <c r="F384" s="15"/>
      <c r="G384" s="15"/>
      <c r="I384" s="15"/>
      <c r="J384" s="15"/>
      <c r="L384" s="15"/>
      <c r="M384" s="15"/>
      <c r="N384" s="15"/>
      <c r="O384" s="27"/>
      <c r="P384" s="15"/>
      <c r="Q384" s="27"/>
      <c r="R384" s="27"/>
      <c r="S384" s="15"/>
      <c r="U384" s="15"/>
      <c r="Y384" s="25"/>
      <c r="Z384" s="25"/>
      <c r="AA384" s="6"/>
    </row>
    <row r="385" spans="1:27" s="10" customFormat="1" ht="15.9" customHeight="1" x14ac:dyDescent="0.25">
      <c r="A385" s="6"/>
      <c r="F385" s="15"/>
      <c r="G385" s="15"/>
      <c r="I385" s="15"/>
      <c r="J385" s="15"/>
      <c r="L385" s="15"/>
      <c r="M385" s="15"/>
      <c r="N385" s="15"/>
      <c r="O385" s="27"/>
      <c r="P385" s="15"/>
      <c r="Q385" s="27"/>
      <c r="R385" s="27"/>
      <c r="S385" s="15"/>
      <c r="U385" s="15"/>
      <c r="Y385" s="25"/>
      <c r="Z385" s="25"/>
      <c r="AA385" s="6"/>
    </row>
    <row r="386" spans="1:27" s="10" customFormat="1" ht="15.9" customHeight="1" x14ac:dyDescent="0.25">
      <c r="A386" s="6"/>
      <c r="F386" s="15"/>
      <c r="G386" s="15"/>
      <c r="I386" s="15"/>
      <c r="J386" s="15"/>
      <c r="L386" s="15"/>
      <c r="M386" s="15"/>
      <c r="N386" s="15"/>
      <c r="O386" s="27"/>
      <c r="P386" s="15"/>
      <c r="Q386" s="27"/>
      <c r="R386" s="27"/>
      <c r="S386" s="15"/>
      <c r="U386" s="15"/>
      <c r="Y386" s="25"/>
      <c r="Z386" s="25"/>
      <c r="AA386" s="6"/>
    </row>
    <row r="387" spans="1:27" s="10" customFormat="1" ht="15.9" customHeight="1" x14ac:dyDescent="0.25">
      <c r="A387" s="6"/>
      <c r="F387" s="15"/>
      <c r="G387" s="15"/>
      <c r="I387" s="15"/>
      <c r="J387" s="15"/>
      <c r="L387" s="15"/>
      <c r="M387" s="15"/>
      <c r="N387" s="15"/>
      <c r="O387" s="27"/>
      <c r="P387" s="15"/>
      <c r="Q387" s="27"/>
      <c r="R387" s="27"/>
      <c r="S387" s="15"/>
      <c r="U387" s="15"/>
      <c r="Y387" s="25"/>
      <c r="Z387" s="25"/>
      <c r="AA387" s="6"/>
    </row>
    <row r="388" spans="1:27" s="10" customFormat="1" ht="15.9" customHeight="1" x14ac:dyDescent="0.25">
      <c r="A388" s="6"/>
      <c r="F388" s="15"/>
      <c r="G388" s="15"/>
      <c r="I388" s="15"/>
      <c r="J388" s="15"/>
      <c r="L388" s="15"/>
      <c r="M388" s="15"/>
      <c r="N388" s="15"/>
      <c r="O388" s="27"/>
      <c r="P388" s="15"/>
      <c r="Q388" s="27"/>
      <c r="R388" s="27"/>
      <c r="S388" s="15"/>
      <c r="U388" s="15"/>
      <c r="Y388" s="25"/>
      <c r="Z388" s="25"/>
      <c r="AA388" s="6"/>
    </row>
    <row r="389" spans="1:27" s="10" customFormat="1" ht="15.9" customHeight="1" x14ac:dyDescent="0.25">
      <c r="A389" s="6"/>
      <c r="F389" s="15"/>
      <c r="G389" s="15"/>
      <c r="I389" s="15"/>
      <c r="J389" s="15"/>
      <c r="L389" s="15"/>
      <c r="M389" s="15"/>
      <c r="N389" s="15"/>
      <c r="O389" s="27"/>
      <c r="P389" s="15"/>
      <c r="Q389" s="27"/>
      <c r="R389" s="27"/>
      <c r="S389" s="15"/>
      <c r="U389" s="15"/>
      <c r="Y389" s="25"/>
      <c r="Z389" s="25"/>
      <c r="AA389" s="6"/>
    </row>
    <row r="390" spans="1:27" s="10" customFormat="1" ht="15.9" customHeight="1" x14ac:dyDescent="0.25">
      <c r="A390" s="6"/>
      <c r="F390" s="15"/>
      <c r="G390" s="15"/>
      <c r="I390" s="15"/>
      <c r="J390" s="15"/>
      <c r="L390" s="15"/>
      <c r="M390" s="15"/>
      <c r="N390" s="15"/>
      <c r="O390" s="27"/>
      <c r="P390" s="15"/>
      <c r="Q390" s="27"/>
      <c r="R390" s="27"/>
      <c r="S390" s="15"/>
      <c r="U390" s="15"/>
      <c r="Y390" s="25"/>
      <c r="Z390" s="25"/>
      <c r="AA390" s="6"/>
    </row>
    <row r="391" spans="1:27" s="10" customFormat="1" ht="15.9" customHeight="1" x14ac:dyDescent="0.25">
      <c r="A391" s="6"/>
      <c r="F391" s="15"/>
      <c r="G391" s="15"/>
      <c r="I391" s="15"/>
      <c r="J391" s="15"/>
      <c r="L391" s="15"/>
      <c r="M391" s="15"/>
      <c r="N391" s="15"/>
      <c r="O391" s="27"/>
      <c r="P391" s="15"/>
      <c r="Q391" s="27"/>
      <c r="R391" s="27"/>
      <c r="S391" s="15"/>
      <c r="U391" s="15"/>
      <c r="Y391" s="25"/>
      <c r="Z391" s="25"/>
      <c r="AA391" s="6"/>
    </row>
    <row r="392" spans="1:27" s="10" customFormat="1" ht="15.9" customHeight="1" x14ac:dyDescent="0.25">
      <c r="A392" s="6"/>
      <c r="F392" s="15"/>
      <c r="G392" s="15"/>
      <c r="I392" s="15"/>
      <c r="J392" s="15"/>
      <c r="L392" s="15"/>
      <c r="M392" s="15"/>
      <c r="N392" s="15"/>
      <c r="O392" s="27"/>
      <c r="P392" s="15"/>
      <c r="Q392" s="27"/>
      <c r="R392" s="27"/>
      <c r="S392" s="15"/>
      <c r="U392" s="15"/>
      <c r="Y392" s="25"/>
      <c r="Z392" s="25"/>
      <c r="AA392" s="6"/>
    </row>
    <row r="393" spans="1:27" s="10" customFormat="1" ht="15.9" customHeight="1" x14ac:dyDescent="0.25">
      <c r="A393" s="6"/>
      <c r="F393" s="15"/>
      <c r="G393" s="15"/>
      <c r="I393" s="15"/>
      <c r="J393" s="15"/>
      <c r="L393" s="15"/>
      <c r="M393" s="15"/>
      <c r="N393" s="15"/>
      <c r="O393" s="27"/>
      <c r="P393" s="15"/>
      <c r="Q393" s="27"/>
      <c r="R393" s="27"/>
      <c r="S393" s="15"/>
      <c r="U393" s="15"/>
      <c r="Y393" s="25"/>
      <c r="Z393" s="25"/>
      <c r="AA393" s="6"/>
    </row>
    <row r="394" spans="1:27" s="10" customFormat="1" ht="15.9" customHeight="1" x14ac:dyDescent="0.25">
      <c r="A394" s="6"/>
      <c r="F394" s="15"/>
      <c r="G394" s="15"/>
      <c r="I394" s="15"/>
      <c r="J394" s="15"/>
      <c r="L394" s="15"/>
      <c r="M394" s="15"/>
      <c r="N394" s="15"/>
      <c r="O394" s="27"/>
      <c r="P394" s="15"/>
      <c r="Q394" s="27"/>
      <c r="R394" s="27"/>
      <c r="S394" s="15"/>
      <c r="U394" s="15"/>
      <c r="Y394" s="25"/>
      <c r="Z394" s="25"/>
      <c r="AA394" s="6"/>
    </row>
    <row r="395" spans="1:27" s="10" customFormat="1" ht="15.9" customHeight="1" x14ac:dyDescent="0.25">
      <c r="A395" s="6"/>
      <c r="F395" s="15"/>
      <c r="G395" s="15"/>
      <c r="I395" s="15"/>
      <c r="J395" s="15"/>
      <c r="L395" s="15"/>
      <c r="M395" s="15"/>
      <c r="N395" s="15"/>
      <c r="O395" s="27"/>
      <c r="P395" s="15"/>
      <c r="Q395" s="27"/>
      <c r="R395" s="27"/>
      <c r="S395" s="15"/>
      <c r="U395" s="15"/>
      <c r="Y395" s="25"/>
      <c r="Z395" s="25"/>
      <c r="AA395" s="6"/>
    </row>
    <row r="396" spans="1:27" s="10" customFormat="1" ht="15.9" customHeight="1" x14ac:dyDescent="0.25">
      <c r="A396" s="6"/>
      <c r="F396" s="15"/>
      <c r="G396" s="15"/>
      <c r="I396" s="15"/>
      <c r="J396" s="15"/>
      <c r="L396" s="15"/>
      <c r="M396" s="15"/>
      <c r="N396" s="15"/>
      <c r="O396" s="27"/>
      <c r="P396" s="15"/>
      <c r="Q396" s="27"/>
      <c r="R396" s="27"/>
      <c r="S396" s="15"/>
      <c r="U396" s="15"/>
      <c r="Y396" s="25"/>
      <c r="Z396" s="25"/>
      <c r="AA396" s="6"/>
    </row>
    <row r="397" spans="1:27" s="10" customFormat="1" ht="15.9" customHeight="1" x14ac:dyDescent="0.25">
      <c r="A397" s="6"/>
      <c r="F397" s="15"/>
      <c r="G397" s="15"/>
      <c r="I397" s="15"/>
      <c r="J397" s="15"/>
      <c r="L397" s="15"/>
      <c r="M397" s="15"/>
      <c r="N397" s="15"/>
      <c r="O397" s="27"/>
      <c r="P397" s="15"/>
      <c r="Q397" s="27"/>
      <c r="R397" s="27"/>
      <c r="S397" s="15"/>
      <c r="U397" s="15"/>
      <c r="Y397" s="25"/>
      <c r="Z397" s="25"/>
      <c r="AA397" s="6"/>
    </row>
    <row r="398" spans="1:27" s="10" customFormat="1" ht="15.9" customHeight="1" x14ac:dyDescent="0.25">
      <c r="A398" s="6"/>
      <c r="F398" s="15"/>
      <c r="G398" s="15"/>
      <c r="I398" s="15"/>
      <c r="J398" s="15"/>
      <c r="L398" s="15"/>
      <c r="M398" s="15"/>
      <c r="N398" s="15"/>
      <c r="O398" s="27"/>
      <c r="P398" s="15"/>
      <c r="Q398" s="27"/>
      <c r="R398" s="27"/>
      <c r="S398" s="15"/>
      <c r="U398" s="15"/>
      <c r="Y398" s="25"/>
      <c r="Z398" s="25"/>
      <c r="AA398" s="6"/>
    </row>
    <row r="399" spans="1:27" s="10" customFormat="1" ht="15.9" customHeight="1" x14ac:dyDescent="0.25">
      <c r="A399" s="6"/>
      <c r="F399" s="15"/>
      <c r="G399" s="15"/>
      <c r="I399" s="15"/>
      <c r="J399" s="15"/>
      <c r="L399" s="15"/>
      <c r="M399" s="15"/>
      <c r="N399" s="15"/>
      <c r="O399" s="27"/>
      <c r="P399" s="15"/>
      <c r="Q399" s="27"/>
      <c r="R399" s="27"/>
      <c r="S399" s="15"/>
      <c r="U399" s="15"/>
      <c r="Y399" s="25"/>
      <c r="Z399" s="25"/>
      <c r="AA399" s="6"/>
    </row>
    <row r="400" spans="1:27" s="10" customFormat="1" ht="15.9" customHeight="1" x14ac:dyDescent="0.25">
      <c r="A400" s="6"/>
      <c r="F400" s="15"/>
      <c r="G400" s="15"/>
      <c r="I400" s="15"/>
      <c r="J400" s="15"/>
      <c r="L400" s="15"/>
      <c r="M400" s="15"/>
      <c r="N400" s="15"/>
      <c r="O400" s="27"/>
      <c r="P400" s="15"/>
      <c r="Q400" s="27"/>
      <c r="R400" s="27"/>
      <c r="S400" s="15"/>
      <c r="U400" s="15"/>
      <c r="Y400" s="25"/>
      <c r="Z400" s="25"/>
      <c r="AA400" s="6"/>
    </row>
    <row r="401" spans="1:27" s="10" customFormat="1" ht="15.9" customHeight="1" x14ac:dyDescent="0.25">
      <c r="A401" s="6"/>
      <c r="F401" s="15"/>
      <c r="G401" s="15"/>
      <c r="I401" s="15"/>
      <c r="J401" s="15"/>
      <c r="L401" s="15"/>
      <c r="M401" s="15"/>
      <c r="N401" s="15"/>
      <c r="O401" s="27"/>
      <c r="P401" s="15"/>
      <c r="Q401" s="27"/>
      <c r="R401" s="27"/>
      <c r="S401" s="15"/>
      <c r="U401" s="15"/>
      <c r="Y401" s="25"/>
      <c r="Z401" s="25"/>
      <c r="AA401" s="6"/>
    </row>
    <row r="402" spans="1:27" s="10" customFormat="1" ht="15.9" customHeight="1" x14ac:dyDescent="0.25">
      <c r="A402" s="6"/>
      <c r="F402" s="15"/>
      <c r="G402" s="15"/>
      <c r="I402" s="15"/>
      <c r="J402" s="15"/>
      <c r="L402" s="15"/>
      <c r="M402" s="15"/>
      <c r="N402" s="15"/>
      <c r="O402" s="27"/>
      <c r="P402" s="15"/>
      <c r="Q402" s="27"/>
      <c r="R402" s="27"/>
      <c r="S402" s="15"/>
      <c r="U402" s="15"/>
      <c r="Y402" s="25"/>
      <c r="Z402" s="25"/>
      <c r="AA402" s="6"/>
    </row>
    <row r="403" spans="1:27" s="10" customFormat="1" ht="15.9" customHeight="1" x14ac:dyDescent="0.25">
      <c r="A403" s="6"/>
      <c r="F403" s="15"/>
      <c r="G403" s="15"/>
      <c r="I403" s="15"/>
      <c r="J403" s="15"/>
      <c r="L403" s="15"/>
      <c r="M403" s="15"/>
      <c r="N403" s="15"/>
      <c r="O403" s="27"/>
      <c r="P403" s="15"/>
      <c r="Q403" s="27"/>
      <c r="R403" s="27"/>
      <c r="S403" s="15"/>
      <c r="U403" s="15"/>
      <c r="Y403" s="25"/>
      <c r="Z403" s="25"/>
      <c r="AA403" s="6"/>
    </row>
    <row r="404" spans="1:27" s="10" customFormat="1" ht="15.9" customHeight="1" x14ac:dyDescent="0.25">
      <c r="A404" s="6"/>
      <c r="F404" s="15"/>
      <c r="G404" s="15"/>
      <c r="I404" s="15"/>
      <c r="J404" s="15"/>
      <c r="L404" s="15"/>
      <c r="M404" s="15"/>
      <c r="N404" s="15"/>
      <c r="O404" s="27"/>
      <c r="P404" s="15"/>
      <c r="Q404" s="27"/>
      <c r="R404" s="27"/>
      <c r="S404" s="15"/>
      <c r="U404" s="15"/>
      <c r="Y404" s="25"/>
      <c r="Z404" s="25"/>
      <c r="AA404" s="6"/>
    </row>
    <row r="405" spans="1:27" s="10" customFormat="1" ht="15.9" customHeight="1" x14ac:dyDescent="0.25">
      <c r="A405" s="6"/>
      <c r="F405" s="15"/>
      <c r="G405" s="15"/>
      <c r="I405" s="15"/>
      <c r="J405" s="15"/>
      <c r="L405" s="15"/>
      <c r="M405" s="15"/>
      <c r="N405" s="15"/>
      <c r="O405" s="27"/>
      <c r="P405" s="15"/>
      <c r="Q405" s="27"/>
      <c r="R405" s="27"/>
      <c r="S405" s="15"/>
      <c r="U405" s="15"/>
      <c r="Y405" s="25"/>
      <c r="Z405" s="25"/>
      <c r="AA405" s="6"/>
    </row>
    <row r="406" spans="1:27" s="10" customFormat="1" ht="15.9" customHeight="1" x14ac:dyDescent="0.25">
      <c r="A406" s="6"/>
      <c r="F406" s="15"/>
      <c r="G406" s="15"/>
      <c r="I406" s="15"/>
      <c r="J406" s="15"/>
      <c r="L406" s="15"/>
      <c r="M406" s="15"/>
      <c r="N406" s="15"/>
      <c r="O406" s="27"/>
      <c r="P406" s="15"/>
      <c r="Q406" s="27"/>
      <c r="R406" s="27"/>
      <c r="S406" s="15"/>
      <c r="U406" s="15"/>
      <c r="Y406" s="25"/>
      <c r="Z406" s="25"/>
      <c r="AA406" s="6"/>
    </row>
    <row r="407" spans="1:27" s="10" customFormat="1" ht="15.9" customHeight="1" x14ac:dyDescent="0.25">
      <c r="A407" s="6"/>
      <c r="F407" s="15"/>
      <c r="G407" s="15"/>
      <c r="I407" s="15"/>
      <c r="J407" s="15"/>
      <c r="L407" s="15"/>
      <c r="M407" s="15"/>
      <c r="N407" s="15"/>
      <c r="O407" s="27"/>
      <c r="P407" s="15"/>
      <c r="Q407" s="27"/>
      <c r="R407" s="27"/>
      <c r="S407" s="15"/>
      <c r="U407" s="15"/>
      <c r="Y407" s="25"/>
      <c r="Z407" s="25"/>
      <c r="AA407" s="6"/>
    </row>
    <row r="408" spans="1:27" s="10" customFormat="1" ht="15.9" customHeight="1" x14ac:dyDescent="0.25">
      <c r="A408" s="6"/>
      <c r="F408" s="15"/>
      <c r="G408" s="15"/>
      <c r="I408" s="15"/>
      <c r="J408" s="15"/>
      <c r="L408" s="15"/>
      <c r="M408" s="15"/>
      <c r="N408" s="15"/>
      <c r="O408" s="27"/>
      <c r="P408" s="15"/>
      <c r="Q408" s="27"/>
      <c r="R408" s="27"/>
      <c r="S408" s="15"/>
      <c r="U408" s="15"/>
      <c r="Y408" s="25"/>
      <c r="Z408" s="25"/>
      <c r="AA408" s="6"/>
    </row>
    <row r="409" spans="1:27" s="10" customFormat="1" ht="15.9" customHeight="1" x14ac:dyDescent="0.25">
      <c r="A409" s="6"/>
      <c r="F409" s="15"/>
      <c r="G409" s="15"/>
      <c r="I409" s="15"/>
      <c r="J409" s="15"/>
      <c r="L409" s="15"/>
      <c r="M409" s="15"/>
      <c r="N409" s="15"/>
      <c r="O409" s="27"/>
      <c r="P409" s="15"/>
      <c r="Q409" s="27"/>
      <c r="R409" s="27"/>
      <c r="S409" s="15"/>
      <c r="U409" s="15"/>
      <c r="Y409" s="25"/>
      <c r="Z409" s="25"/>
      <c r="AA409" s="6"/>
    </row>
    <row r="410" spans="1:27" s="10" customFormat="1" ht="15.9" customHeight="1" x14ac:dyDescent="0.25">
      <c r="A410" s="6"/>
      <c r="F410" s="15"/>
      <c r="G410" s="15"/>
      <c r="I410" s="15"/>
      <c r="J410" s="15"/>
      <c r="L410" s="15"/>
      <c r="M410" s="15"/>
      <c r="N410" s="15"/>
      <c r="O410" s="27"/>
      <c r="P410" s="15"/>
      <c r="Q410" s="27"/>
      <c r="R410" s="27"/>
      <c r="S410" s="15"/>
      <c r="U410" s="15"/>
      <c r="Y410" s="25"/>
      <c r="Z410" s="25"/>
      <c r="AA410" s="6"/>
    </row>
    <row r="411" spans="1:27" s="10" customFormat="1" ht="15.9" customHeight="1" x14ac:dyDescent="0.25">
      <c r="A411" s="6"/>
      <c r="F411" s="15"/>
      <c r="G411" s="15"/>
      <c r="I411" s="15"/>
      <c r="J411" s="15"/>
      <c r="L411" s="15"/>
      <c r="M411" s="15"/>
      <c r="N411" s="15"/>
      <c r="O411" s="27"/>
      <c r="P411" s="15"/>
      <c r="Q411" s="27"/>
      <c r="R411" s="27"/>
      <c r="S411" s="15"/>
      <c r="U411" s="15"/>
      <c r="Y411" s="25"/>
      <c r="Z411" s="25"/>
      <c r="AA411" s="6"/>
    </row>
    <row r="412" spans="1:27" s="10" customFormat="1" ht="15.9" customHeight="1" x14ac:dyDescent="0.25">
      <c r="A412" s="6"/>
      <c r="F412" s="15"/>
      <c r="G412" s="15"/>
      <c r="I412" s="15"/>
      <c r="J412" s="15"/>
      <c r="L412" s="15"/>
      <c r="M412" s="15"/>
      <c r="N412" s="15"/>
      <c r="O412" s="27"/>
      <c r="P412" s="15"/>
      <c r="Q412" s="27"/>
      <c r="R412" s="27"/>
      <c r="S412" s="15"/>
      <c r="U412" s="15"/>
      <c r="Y412" s="25"/>
      <c r="Z412" s="25"/>
      <c r="AA412" s="6"/>
    </row>
    <row r="413" spans="1:27" s="10" customFormat="1" ht="15.9" customHeight="1" x14ac:dyDescent="0.25">
      <c r="A413" s="6"/>
      <c r="F413" s="15"/>
      <c r="G413" s="15"/>
      <c r="I413" s="15"/>
      <c r="J413" s="15"/>
      <c r="L413" s="15"/>
      <c r="M413" s="15"/>
      <c r="N413" s="15"/>
      <c r="O413" s="27"/>
      <c r="P413" s="15"/>
      <c r="Q413" s="27"/>
      <c r="R413" s="27"/>
      <c r="S413" s="15"/>
      <c r="U413" s="15"/>
      <c r="Y413" s="25"/>
      <c r="Z413" s="25"/>
      <c r="AA413" s="6"/>
    </row>
    <row r="414" spans="1:27" s="10" customFormat="1" ht="15.9" customHeight="1" x14ac:dyDescent="0.25">
      <c r="A414" s="6"/>
      <c r="F414" s="15"/>
      <c r="G414" s="15"/>
      <c r="I414" s="15"/>
      <c r="J414" s="15"/>
      <c r="L414" s="15"/>
      <c r="M414" s="15"/>
      <c r="N414" s="15"/>
      <c r="O414" s="27"/>
      <c r="P414" s="15"/>
      <c r="Q414" s="27"/>
      <c r="R414" s="27"/>
      <c r="S414" s="15"/>
      <c r="U414" s="15"/>
      <c r="Y414" s="25"/>
      <c r="Z414" s="25"/>
      <c r="AA414" s="6"/>
    </row>
    <row r="415" spans="1:27" s="10" customFormat="1" ht="15.9" customHeight="1" x14ac:dyDescent="0.25">
      <c r="A415" s="6"/>
      <c r="F415" s="15"/>
      <c r="G415" s="15"/>
      <c r="I415" s="15"/>
      <c r="J415" s="15"/>
      <c r="L415" s="15"/>
      <c r="M415" s="15"/>
      <c r="N415" s="15"/>
      <c r="O415" s="27"/>
      <c r="P415" s="15"/>
      <c r="Q415" s="27"/>
      <c r="R415" s="27"/>
      <c r="S415" s="15"/>
      <c r="U415" s="15"/>
      <c r="Y415" s="25"/>
      <c r="Z415" s="25"/>
      <c r="AA415" s="6"/>
    </row>
    <row r="416" spans="1:27" s="10" customFormat="1" ht="15.9" customHeight="1" x14ac:dyDescent="0.25">
      <c r="A416" s="6"/>
      <c r="F416" s="15"/>
      <c r="G416" s="15"/>
      <c r="I416" s="15"/>
      <c r="J416" s="15"/>
      <c r="L416" s="15"/>
      <c r="M416" s="15"/>
      <c r="N416" s="15"/>
      <c r="O416" s="27"/>
      <c r="P416" s="15"/>
      <c r="Q416" s="27"/>
      <c r="R416" s="27"/>
      <c r="S416" s="15"/>
      <c r="U416" s="15"/>
      <c r="Y416" s="25"/>
      <c r="Z416" s="25"/>
      <c r="AA416" s="6"/>
    </row>
    <row r="417" spans="1:27" s="10" customFormat="1" ht="15.9" customHeight="1" x14ac:dyDescent="0.25">
      <c r="A417" s="6"/>
      <c r="F417" s="15"/>
      <c r="G417" s="15"/>
      <c r="I417" s="15"/>
      <c r="J417" s="15"/>
      <c r="L417" s="15"/>
      <c r="M417" s="15"/>
      <c r="N417" s="15"/>
      <c r="O417" s="27"/>
      <c r="P417" s="15"/>
      <c r="Q417" s="27"/>
      <c r="R417" s="27"/>
      <c r="S417" s="15"/>
      <c r="U417" s="15"/>
      <c r="Y417" s="25"/>
      <c r="Z417" s="25"/>
      <c r="AA417" s="6"/>
    </row>
    <row r="418" spans="1:27" s="10" customFormat="1" ht="15.9" customHeight="1" x14ac:dyDescent="0.25">
      <c r="A418" s="6"/>
      <c r="F418" s="15"/>
      <c r="G418" s="15"/>
      <c r="I418" s="15"/>
      <c r="J418" s="15"/>
      <c r="L418" s="15"/>
      <c r="M418" s="15"/>
      <c r="N418" s="15"/>
      <c r="O418" s="27"/>
      <c r="P418" s="15"/>
      <c r="Q418" s="27"/>
      <c r="R418" s="27"/>
      <c r="S418" s="15"/>
      <c r="U418" s="15"/>
      <c r="Y418" s="25"/>
      <c r="Z418" s="25"/>
      <c r="AA418" s="6"/>
    </row>
    <row r="419" spans="1:27" s="10" customFormat="1" ht="15.9" customHeight="1" x14ac:dyDescent="0.25">
      <c r="A419" s="6"/>
      <c r="F419" s="15"/>
      <c r="G419" s="15"/>
      <c r="I419" s="15"/>
      <c r="J419" s="15"/>
      <c r="L419" s="15"/>
      <c r="M419" s="15"/>
      <c r="N419" s="15"/>
      <c r="O419" s="27"/>
      <c r="P419" s="15"/>
      <c r="Q419" s="27"/>
      <c r="R419" s="27"/>
      <c r="S419" s="15"/>
      <c r="U419" s="15"/>
      <c r="Y419" s="25"/>
      <c r="Z419" s="25"/>
      <c r="AA419" s="6"/>
    </row>
    <row r="420" spans="1:27" s="10" customFormat="1" ht="15.9" customHeight="1" x14ac:dyDescent="0.25">
      <c r="A420" s="6"/>
      <c r="F420" s="15"/>
      <c r="G420" s="15"/>
      <c r="I420" s="15"/>
      <c r="J420" s="15"/>
      <c r="L420" s="15"/>
      <c r="M420" s="15"/>
      <c r="N420" s="15"/>
      <c r="O420" s="27"/>
      <c r="P420" s="15"/>
      <c r="Q420" s="27"/>
      <c r="R420" s="27"/>
      <c r="S420" s="15"/>
      <c r="U420" s="15"/>
      <c r="Y420" s="25"/>
      <c r="Z420" s="25"/>
      <c r="AA420" s="6"/>
    </row>
    <row r="421" spans="1:27" s="10" customFormat="1" ht="15.9" customHeight="1" x14ac:dyDescent="0.25">
      <c r="A421" s="6"/>
      <c r="F421" s="15"/>
      <c r="G421" s="15"/>
      <c r="I421" s="15"/>
      <c r="J421" s="15"/>
      <c r="L421" s="15"/>
      <c r="M421" s="15"/>
      <c r="N421" s="15"/>
      <c r="O421" s="27"/>
      <c r="P421" s="15"/>
      <c r="Q421" s="27"/>
      <c r="R421" s="27"/>
      <c r="S421" s="15"/>
      <c r="U421" s="15"/>
      <c r="Y421" s="25"/>
      <c r="Z421" s="25"/>
      <c r="AA421" s="6"/>
    </row>
    <row r="422" spans="1:27" s="10" customFormat="1" ht="15.9" customHeight="1" x14ac:dyDescent="0.25">
      <c r="A422" s="6"/>
      <c r="F422" s="15"/>
      <c r="G422" s="15"/>
      <c r="I422" s="15"/>
      <c r="J422" s="15"/>
      <c r="L422" s="15"/>
      <c r="M422" s="15"/>
      <c r="N422" s="15"/>
      <c r="O422" s="27"/>
      <c r="P422" s="15"/>
      <c r="Q422" s="27"/>
      <c r="R422" s="27"/>
      <c r="S422" s="15"/>
      <c r="U422" s="15"/>
      <c r="Y422" s="25"/>
      <c r="Z422" s="25"/>
      <c r="AA422" s="6"/>
    </row>
    <row r="423" spans="1:27" s="10" customFormat="1" ht="15.9" customHeight="1" x14ac:dyDescent="0.25">
      <c r="A423" s="6"/>
      <c r="F423" s="15"/>
      <c r="G423" s="15"/>
      <c r="I423" s="15"/>
      <c r="J423" s="15"/>
      <c r="L423" s="15"/>
      <c r="M423" s="15"/>
      <c r="N423" s="15"/>
      <c r="O423" s="27"/>
      <c r="P423" s="15"/>
      <c r="Q423" s="27"/>
      <c r="R423" s="27"/>
      <c r="S423" s="15"/>
      <c r="U423" s="15"/>
      <c r="Y423" s="25"/>
      <c r="Z423" s="25"/>
      <c r="AA423" s="6"/>
    </row>
    <row r="424" spans="1:27" s="10" customFormat="1" ht="15.9" customHeight="1" x14ac:dyDescent="0.25">
      <c r="A424" s="6"/>
      <c r="F424" s="15"/>
      <c r="G424" s="15"/>
      <c r="I424" s="15"/>
      <c r="J424" s="15"/>
      <c r="L424" s="15"/>
      <c r="M424" s="15"/>
      <c r="N424" s="15"/>
      <c r="O424" s="27"/>
      <c r="P424" s="15"/>
      <c r="Q424" s="27"/>
      <c r="R424" s="27"/>
      <c r="S424" s="15"/>
      <c r="U424" s="15"/>
      <c r="Y424" s="25"/>
      <c r="Z424" s="25"/>
      <c r="AA424" s="6"/>
    </row>
    <row r="425" spans="1:27" s="10" customFormat="1" ht="15.9" customHeight="1" x14ac:dyDescent="0.25">
      <c r="A425" s="6"/>
      <c r="F425" s="15"/>
      <c r="G425" s="15"/>
      <c r="I425" s="15"/>
      <c r="J425" s="15"/>
      <c r="L425" s="15"/>
      <c r="M425" s="15"/>
      <c r="N425" s="15"/>
      <c r="O425" s="27"/>
      <c r="P425" s="15"/>
      <c r="Q425" s="27"/>
      <c r="R425" s="27"/>
      <c r="S425" s="15"/>
      <c r="U425" s="15"/>
      <c r="Y425" s="25"/>
      <c r="Z425" s="25"/>
      <c r="AA425" s="6"/>
    </row>
    <row r="426" spans="1:27" s="10" customFormat="1" ht="15.9" customHeight="1" x14ac:dyDescent="0.25">
      <c r="A426" s="6"/>
      <c r="F426" s="15"/>
      <c r="G426" s="15"/>
      <c r="I426" s="15"/>
      <c r="J426" s="15"/>
      <c r="L426" s="15"/>
      <c r="M426" s="15"/>
      <c r="N426" s="15"/>
      <c r="O426" s="27"/>
      <c r="P426" s="15"/>
      <c r="Q426" s="27"/>
      <c r="R426" s="27"/>
      <c r="S426" s="15"/>
      <c r="U426" s="15"/>
      <c r="Y426" s="25"/>
      <c r="Z426" s="25"/>
      <c r="AA426" s="6"/>
    </row>
    <row r="427" spans="1:27" s="10" customFormat="1" ht="15.9" customHeight="1" x14ac:dyDescent="0.25">
      <c r="A427" s="6"/>
      <c r="F427" s="15"/>
      <c r="G427" s="15"/>
      <c r="I427" s="15"/>
      <c r="J427" s="15"/>
      <c r="L427" s="15"/>
      <c r="M427" s="15"/>
      <c r="N427" s="15"/>
      <c r="O427" s="27"/>
      <c r="P427" s="15"/>
      <c r="Q427" s="27"/>
      <c r="R427" s="27"/>
      <c r="S427" s="15"/>
      <c r="U427" s="15"/>
      <c r="Y427" s="25"/>
      <c r="Z427" s="25"/>
      <c r="AA427" s="6"/>
    </row>
    <row r="428" spans="1:27" s="10" customFormat="1" ht="15.9" customHeight="1" x14ac:dyDescent="0.25">
      <c r="A428" s="6"/>
      <c r="F428" s="15"/>
      <c r="G428" s="15"/>
      <c r="I428" s="15"/>
      <c r="J428" s="15"/>
      <c r="L428" s="15"/>
      <c r="M428" s="15"/>
      <c r="N428" s="15"/>
      <c r="O428" s="27"/>
      <c r="P428" s="15"/>
      <c r="Q428" s="27"/>
      <c r="R428" s="27"/>
      <c r="S428" s="15"/>
      <c r="U428" s="15"/>
      <c r="Y428" s="25"/>
      <c r="Z428" s="25"/>
      <c r="AA428" s="6"/>
    </row>
    <row r="429" spans="1:27" s="10" customFormat="1" ht="15.9" customHeight="1" x14ac:dyDescent="0.25">
      <c r="A429" s="6"/>
      <c r="F429" s="15"/>
      <c r="G429" s="15"/>
      <c r="I429" s="15"/>
      <c r="J429" s="15"/>
      <c r="L429" s="15"/>
      <c r="M429" s="15"/>
      <c r="N429" s="15"/>
      <c r="O429" s="27"/>
      <c r="P429" s="15"/>
      <c r="Q429" s="27"/>
      <c r="R429" s="27"/>
      <c r="S429" s="15"/>
      <c r="U429" s="15"/>
      <c r="Y429" s="25"/>
      <c r="Z429" s="25"/>
      <c r="AA429" s="6"/>
    </row>
    <row r="430" spans="1:27" s="10" customFormat="1" ht="15.9" customHeight="1" x14ac:dyDescent="0.25">
      <c r="A430" s="6"/>
      <c r="F430" s="15"/>
      <c r="G430" s="15"/>
      <c r="I430" s="15"/>
      <c r="J430" s="15"/>
      <c r="L430" s="15"/>
      <c r="M430" s="15"/>
      <c r="N430" s="15"/>
      <c r="O430" s="27"/>
      <c r="P430" s="15"/>
      <c r="Q430" s="27"/>
      <c r="R430" s="27"/>
      <c r="S430" s="15"/>
      <c r="U430" s="15"/>
      <c r="Y430" s="25"/>
      <c r="Z430" s="25"/>
      <c r="AA430" s="6"/>
    </row>
    <row r="431" spans="1:27" s="10" customFormat="1" ht="15.9" customHeight="1" x14ac:dyDescent="0.25">
      <c r="A431" s="6"/>
      <c r="F431" s="15"/>
      <c r="G431" s="15"/>
      <c r="I431" s="15"/>
      <c r="J431" s="15"/>
      <c r="L431" s="15"/>
      <c r="M431" s="15"/>
      <c r="N431" s="15"/>
      <c r="O431" s="27"/>
      <c r="P431" s="15"/>
      <c r="Q431" s="27"/>
      <c r="R431" s="27"/>
      <c r="S431" s="15"/>
      <c r="U431" s="15"/>
      <c r="Y431" s="25"/>
      <c r="Z431" s="25"/>
      <c r="AA431" s="6"/>
    </row>
    <row r="432" spans="1:27" s="10" customFormat="1" ht="15.9" customHeight="1" x14ac:dyDescent="0.25">
      <c r="A432" s="6"/>
      <c r="F432" s="15"/>
      <c r="G432" s="15"/>
      <c r="I432" s="15"/>
      <c r="J432" s="15"/>
      <c r="L432" s="15"/>
      <c r="M432" s="15"/>
      <c r="N432" s="15"/>
      <c r="O432" s="27"/>
      <c r="P432" s="15"/>
      <c r="Q432" s="27"/>
      <c r="R432" s="27"/>
      <c r="S432" s="15"/>
      <c r="U432" s="15"/>
      <c r="Y432" s="25"/>
      <c r="Z432" s="25"/>
      <c r="AA432" s="6"/>
    </row>
    <row r="433" spans="1:27" s="10" customFormat="1" ht="15.9" customHeight="1" x14ac:dyDescent="0.25">
      <c r="A433" s="6"/>
      <c r="F433" s="15"/>
      <c r="G433" s="15"/>
      <c r="I433" s="15"/>
      <c r="J433" s="15"/>
      <c r="L433" s="15"/>
      <c r="M433" s="15"/>
      <c r="N433" s="15"/>
      <c r="O433" s="27"/>
      <c r="P433" s="15"/>
      <c r="Q433" s="27"/>
      <c r="R433" s="27"/>
      <c r="S433" s="15"/>
      <c r="U433" s="15"/>
      <c r="Y433" s="25"/>
      <c r="Z433" s="25"/>
      <c r="AA433" s="6"/>
    </row>
    <row r="434" spans="1:27" s="10" customFormat="1" ht="15.9" customHeight="1" x14ac:dyDescent="0.25">
      <c r="A434" s="6"/>
      <c r="F434" s="15"/>
      <c r="G434" s="15"/>
      <c r="I434" s="15"/>
      <c r="J434" s="15"/>
      <c r="L434" s="15"/>
      <c r="M434" s="15"/>
      <c r="N434" s="15"/>
      <c r="O434" s="27"/>
      <c r="P434" s="15"/>
      <c r="Q434" s="27"/>
      <c r="R434" s="27"/>
      <c r="S434" s="15"/>
      <c r="U434" s="15"/>
      <c r="Y434" s="25"/>
      <c r="Z434" s="25"/>
      <c r="AA434" s="6"/>
    </row>
    <row r="435" spans="1:27" s="10" customFormat="1" ht="15.9" customHeight="1" x14ac:dyDescent="0.25">
      <c r="A435" s="6"/>
      <c r="F435" s="15"/>
      <c r="G435" s="15"/>
      <c r="I435" s="15"/>
      <c r="J435" s="15"/>
      <c r="L435" s="15"/>
      <c r="M435" s="15"/>
      <c r="N435" s="15"/>
      <c r="O435" s="27"/>
      <c r="P435" s="15"/>
      <c r="Q435" s="27"/>
      <c r="R435" s="27"/>
      <c r="S435" s="15"/>
      <c r="U435" s="15"/>
      <c r="Y435" s="25"/>
      <c r="Z435" s="25"/>
      <c r="AA435" s="6"/>
    </row>
    <row r="436" spans="1:27" s="10" customFormat="1" ht="15.9" customHeight="1" x14ac:dyDescent="0.25">
      <c r="A436" s="6"/>
      <c r="F436" s="15"/>
      <c r="G436" s="15"/>
      <c r="I436" s="15"/>
      <c r="J436" s="15"/>
      <c r="L436" s="15"/>
      <c r="M436" s="15"/>
      <c r="N436" s="15"/>
      <c r="O436" s="27"/>
      <c r="P436" s="15"/>
      <c r="Q436" s="27"/>
      <c r="R436" s="27"/>
      <c r="S436" s="15"/>
      <c r="U436" s="15"/>
      <c r="Y436" s="25"/>
      <c r="Z436" s="25"/>
      <c r="AA436" s="6"/>
    </row>
    <row r="437" spans="1:27" s="10" customFormat="1" ht="15.9" customHeight="1" x14ac:dyDescent="0.25">
      <c r="A437" s="6"/>
      <c r="F437" s="15"/>
      <c r="G437" s="15"/>
      <c r="I437" s="15"/>
      <c r="J437" s="15"/>
      <c r="L437" s="15"/>
      <c r="M437" s="15"/>
      <c r="N437" s="15"/>
      <c r="O437" s="27"/>
      <c r="P437" s="15"/>
      <c r="Q437" s="27"/>
      <c r="R437" s="27"/>
      <c r="S437" s="15"/>
      <c r="U437" s="15"/>
      <c r="Y437" s="25"/>
      <c r="Z437" s="25"/>
      <c r="AA437" s="6"/>
    </row>
    <row r="438" spans="1:27" s="10" customFormat="1" ht="15.9" customHeight="1" x14ac:dyDescent="0.25">
      <c r="A438" s="6"/>
      <c r="F438" s="15"/>
      <c r="G438" s="15"/>
      <c r="I438" s="15"/>
      <c r="J438" s="15"/>
      <c r="L438" s="15"/>
      <c r="M438" s="15"/>
      <c r="N438" s="15"/>
      <c r="O438" s="27"/>
      <c r="P438" s="15"/>
      <c r="Q438" s="27"/>
      <c r="R438" s="27"/>
      <c r="S438" s="15"/>
      <c r="U438" s="15"/>
      <c r="Y438" s="25"/>
      <c r="Z438" s="25"/>
      <c r="AA438" s="6"/>
    </row>
    <row r="439" spans="1:27" s="10" customFormat="1" ht="15.9" customHeight="1" x14ac:dyDescent="0.25">
      <c r="A439" s="6"/>
      <c r="F439" s="15"/>
      <c r="G439" s="15"/>
      <c r="I439" s="15"/>
      <c r="J439" s="15"/>
      <c r="L439" s="15"/>
      <c r="M439" s="15"/>
      <c r="N439" s="15"/>
      <c r="O439" s="27"/>
      <c r="P439" s="15"/>
      <c r="Q439" s="27"/>
      <c r="R439" s="27"/>
      <c r="S439" s="15"/>
      <c r="U439" s="15"/>
      <c r="Y439" s="25"/>
      <c r="Z439" s="25"/>
      <c r="AA439" s="6"/>
    </row>
    <row r="440" spans="1:27" s="10" customFormat="1" ht="15.9" customHeight="1" x14ac:dyDescent="0.25">
      <c r="A440" s="6"/>
      <c r="F440" s="15"/>
      <c r="G440" s="15"/>
      <c r="I440" s="15"/>
      <c r="J440" s="15"/>
      <c r="L440" s="15"/>
      <c r="M440" s="15"/>
      <c r="N440" s="15"/>
      <c r="O440" s="27"/>
      <c r="P440" s="15"/>
      <c r="Q440" s="27"/>
      <c r="R440" s="27"/>
      <c r="S440" s="15"/>
      <c r="U440" s="15"/>
      <c r="Y440" s="25"/>
      <c r="Z440" s="25"/>
      <c r="AA440" s="6"/>
    </row>
    <row r="441" spans="1:27" s="10" customFormat="1" ht="15.9" customHeight="1" x14ac:dyDescent="0.25">
      <c r="A441" s="6"/>
      <c r="F441" s="15"/>
      <c r="G441" s="15"/>
      <c r="I441" s="15"/>
      <c r="J441" s="15"/>
      <c r="L441" s="15"/>
      <c r="M441" s="15"/>
      <c r="N441" s="15"/>
      <c r="O441" s="27"/>
      <c r="P441" s="15"/>
      <c r="Q441" s="27"/>
      <c r="R441" s="27"/>
      <c r="S441" s="15"/>
      <c r="U441" s="15"/>
      <c r="Y441" s="25"/>
      <c r="Z441" s="25"/>
      <c r="AA441" s="6"/>
    </row>
    <row r="442" spans="1:27" s="10" customFormat="1" ht="15.9" customHeight="1" x14ac:dyDescent="0.25">
      <c r="A442" s="6"/>
      <c r="F442" s="15"/>
      <c r="G442" s="15"/>
      <c r="I442" s="15"/>
      <c r="J442" s="15"/>
      <c r="L442" s="15"/>
      <c r="M442" s="15"/>
      <c r="N442" s="15"/>
      <c r="O442" s="27"/>
      <c r="P442" s="15"/>
      <c r="Q442" s="27"/>
      <c r="R442" s="27"/>
      <c r="S442" s="15"/>
      <c r="U442" s="15"/>
      <c r="Y442" s="25"/>
      <c r="Z442" s="25"/>
      <c r="AA442" s="6"/>
    </row>
    <row r="443" spans="1:27" s="10" customFormat="1" ht="15.9" customHeight="1" x14ac:dyDescent="0.25">
      <c r="A443" s="6"/>
      <c r="F443" s="15"/>
      <c r="G443" s="15"/>
      <c r="I443" s="15"/>
      <c r="J443" s="15"/>
      <c r="L443" s="15"/>
      <c r="M443" s="15"/>
      <c r="N443" s="15"/>
      <c r="O443" s="27"/>
      <c r="P443" s="15"/>
      <c r="Q443" s="27"/>
      <c r="R443" s="27"/>
      <c r="S443" s="15"/>
      <c r="U443" s="15"/>
      <c r="Y443" s="25"/>
      <c r="Z443" s="25"/>
      <c r="AA443" s="6"/>
    </row>
    <row r="444" spans="1:27" s="10" customFormat="1" ht="15.9" customHeight="1" x14ac:dyDescent="0.25">
      <c r="A444" s="6"/>
      <c r="F444" s="15"/>
      <c r="G444" s="15"/>
      <c r="I444" s="15"/>
      <c r="J444" s="15"/>
      <c r="L444" s="15"/>
      <c r="M444" s="15"/>
      <c r="N444" s="15"/>
      <c r="O444" s="27"/>
      <c r="P444" s="15"/>
      <c r="Q444" s="27"/>
      <c r="R444" s="27"/>
      <c r="S444" s="15"/>
      <c r="U444" s="15"/>
      <c r="Y444" s="25"/>
      <c r="Z444" s="25"/>
      <c r="AA444" s="6"/>
    </row>
    <row r="445" spans="1:27" s="10" customFormat="1" ht="15.9" customHeight="1" x14ac:dyDescent="0.25">
      <c r="A445" s="6"/>
      <c r="F445" s="15"/>
      <c r="G445" s="15"/>
      <c r="I445" s="15"/>
      <c r="J445" s="15"/>
      <c r="L445" s="15"/>
      <c r="M445" s="15"/>
      <c r="N445" s="15"/>
      <c r="O445" s="27"/>
      <c r="P445" s="15"/>
      <c r="Q445" s="27"/>
      <c r="R445" s="27"/>
      <c r="S445" s="15"/>
      <c r="U445" s="15"/>
      <c r="Y445" s="25"/>
      <c r="Z445" s="25"/>
      <c r="AA445" s="6"/>
    </row>
    <row r="446" spans="1:27" s="10" customFormat="1" ht="15.9" customHeight="1" x14ac:dyDescent="0.25">
      <c r="A446" s="6"/>
      <c r="F446" s="15"/>
      <c r="G446" s="15"/>
      <c r="I446" s="15"/>
      <c r="J446" s="15"/>
      <c r="L446" s="15"/>
      <c r="M446" s="15"/>
      <c r="N446" s="15"/>
      <c r="O446" s="27"/>
      <c r="P446" s="15"/>
      <c r="Q446" s="27"/>
      <c r="R446" s="27"/>
      <c r="S446" s="15"/>
      <c r="U446" s="15"/>
      <c r="Y446" s="25"/>
      <c r="Z446" s="25"/>
      <c r="AA446" s="6"/>
    </row>
    <row r="447" spans="1:27" s="10" customFormat="1" ht="15.9" customHeight="1" x14ac:dyDescent="0.25">
      <c r="A447" s="6"/>
      <c r="F447" s="15"/>
      <c r="G447" s="15"/>
      <c r="I447" s="15"/>
      <c r="J447" s="15"/>
      <c r="L447" s="15"/>
      <c r="M447" s="15"/>
      <c r="N447" s="15"/>
      <c r="O447" s="27"/>
      <c r="P447" s="15"/>
      <c r="Q447" s="27"/>
      <c r="R447" s="27"/>
      <c r="S447" s="15"/>
      <c r="U447" s="15"/>
      <c r="Y447" s="25"/>
      <c r="Z447" s="25"/>
      <c r="AA447" s="6"/>
    </row>
    <row r="448" spans="1:27" s="10" customFormat="1" ht="15.9" customHeight="1" x14ac:dyDescent="0.25">
      <c r="A448" s="6"/>
      <c r="F448" s="15"/>
      <c r="G448" s="15"/>
      <c r="I448" s="15"/>
      <c r="J448" s="15"/>
      <c r="L448" s="15"/>
      <c r="M448" s="15"/>
      <c r="N448" s="15"/>
      <c r="O448" s="27"/>
      <c r="P448" s="15"/>
      <c r="Q448" s="27"/>
      <c r="R448" s="27"/>
      <c r="S448" s="15"/>
      <c r="U448" s="15"/>
      <c r="Y448" s="25"/>
      <c r="Z448" s="25"/>
      <c r="AA448" s="6"/>
    </row>
    <row r="449" spans="1:27" s="10" customFormat="1" ht="15.9" customHeight="1" x14ac:dyDescent="0.25">
      <c r="A449" s="6"/>
      <c r="F449" s="15"/>
      <c r="G449" s="15"/>
      <c r="I449" s="15"/>
      <c r="J449" s="15"/>
      <c r="L449" s="15"/>
      <c r="M449" s="15"/>
      <c r="N449" s="15"/>
      <c r="O449" s="27"/>
      <c r="P449" s="15"/>
      <c r="Q449" s="27"/>
      <c r="R449" s="27"/>
      <c r="S449" s="15"/>
      <c r="U449" s="15"/>
      <c r="Y449" s="25"/>
      <c r="Z449" s="25"/>
      <c r="AA449" s="6"/>
    </row>
    <row r="450" spans="1:27" s="10" customFormat="1" ht="15.9" customHeight="1" x14ac:dyDescent="0.25">
      <c r="A450" s="6"/>
      <c r="F450" s="15"/>
      <c r="G450" s="15"/>
      <c r="I450" s="15"/>
      <c r="J450" s="15"/>
      <c r="L450" s="15"/>
      <c r="M450" s="15"/>
      <c r="N450" s="15"/>
      <c r="O450" s="27"/>
      <c r="P450" s="15"/>
      <c r="Q450" s="27"/>
      <c r="R450" s="27"/>
      <c r="S450" s="15"/>
      <c r="U450" s="15"/>
      <c r="Y450" s="25"/>
      <c r="Z450" s="25"/>
      <c r="AA450" s="6"/>
    </row>
    <row r="451" spans="1:27" s="10" customFormat="1" ht="15.9" customHeight="1" x14ac:dyDescent="0.25">
      <c r="A451" s="6"/>
      <c r="F451" s="15"/>
      <c r="G451" s="15"/>
      <c r="I451" s="15"/>
      <c r="J451" s="15"/>
      <c r="L451" s="15"/>
      <c r="M451" s="15"/>
      <c r="N451" s="15"/>
      <c r="O451" s="27"/>
      <c r="P451" s="15"/>
      <c r="Q451" s="27"/>
      <c r="R451" s="27"/>
      <c r="S451" s="15"/>
      <c r="U451" s="15"/>
      <c r="Y451" s="25"/>
      <c r="Z451" s="25"/>
      <c r="AA451" s="6"/>
    </row>
    <row r="452" spans="1:27" s="10" customFormat="1" ht="15.9" customHeight="1" x14ac:dyDescent="0.25">
      <c r="A452" s="6"/>
      <c r="F452" s="15"/>
      <c r="G452" s="15"/>
      <c r="I452" s="15"/>
      <c r="J452" s="15"/>
      <c r="L452" s="15"/>
      <c r="M452" s="15"/>
      <c r="N452" s="15"/>
      <c r="O452" s="27"/>
      <c r="P452" s="15"/>
      <c r="Q452" s="27"/>
      <c r="R452" s="27"/>
      <c r="S452" s="15"/>
      <c r="U452" s="15"/>
      <c r="Y452" s="25"/>
      <c r="Z452" s="25"/>
      <c r="AA452" s="6"/>
    </row>
    <row r="453" spans="1:27" s="10" customFormat="1" ht="15.9" customHeight="1" x14ac:dyDescent="0.25">
      <c r="A453" s="6"/>
      <c r="F453" s="15"/>
      <c r="G453" s="15"/>
      <c r="I453" s="15"/>
      <c r="J453" s="15"/>
      <c r="L453" s="15"/>
      <c r="M453" s="15"/>
      <c r="N453" s="15"/>
      <c r="O453" s="27"/>
      <c r="P453" s="15"/>
      <c r="Q453" s="27"/>
      <c r="R453" s="27"/>
      <c r="S453" s="15"/>
      <c r="U453" s="15"/>
      <c r="Y453" s="25"/>
      <c r="Z453" s="25"/>
      <c r="AA453" s="6"/>
    </row>
    <row r="454" spans="1:27" s="10" customFormat="1" ht="15.9" customHeight="1" x14ac:dyDescent="0.25">
      <c r="A454" s="6"/>
      <c r="F454" s="15"/>
      <c r="G454" s="15"/>
      <c r="I454" s="15"/>
      <c r="J454" s="15"/>
      <c r="L454" s="15"/>
      <c r="M454" s="15"/>
      <c r="N454" s="15"/>
      <c r="O454" s="27"/>
      <c r="P454" s="15"/>
      <c r="Q454" s="27"/>
      <c r="R454" s="27"/>
      <c r="S454" s="15"/>
      <c r="U454" s="15"/>
      <c r="Y454" s="25"/>
      <c r="Z454" s="25"/>
      <c r="AA454" s="6"/>
    </row>
    <row r="455" spans="1:27" s="10" customFormat="1" ht="15.9" customHeight="1" x14ac:dyDescent="0.25">
      <c r="A455" s="6"/>
      <c r="F455" s="15"/>
      <c r="G455" s="15"/>
      <c r="I455" s="15"/>
      <c r="J455" s="15"/>
      <c r="L455" s="15"/>
      <c r="M455" s="15"/>
      <c r="N455" s="15"/>
      <c r="O455" s="27"/>
      <c r="P455" s="15"/>
      <c r="Q455" s="27"/>
      <c r="R455" s="27"/>
      <c r="S455" s="15"/>
      <c r="U455" s="15"/>
      <c r="Y455" s="25"/>
      <c r="Z455" s="25"/>
      <c r="AA455" s="6"/>
    </row>
    <row r="456" spans="1:27" s="10" customFormat="1" ht="15.9" customHeight="1" x14ac:dyDescent="0.25">
      <c r="A456" s="6"/>
      <c r="F456" s="15"/>
      <c r="G456" s="15"/>
      <c r="I456" s="15"/>
      <c r="J456" s="15"/>
      <c r="L456" s="15"/>
      <c r="M456" s="15"/>
      <c r="N456" s="15"/>
      <c r="O456" s="27"/>
      <c r="P456" s="15"/>
      <c r="Q456" s="27"/>
      <c r="R456" s="27"/>
      <c r="S456" s="15"/>
      <c r="U456" s="15"/>
      <c r="Y456" s="25"/>
      <c r="Z456" s="25"/>
      <c r="AA456" s="6"/>
    </row>
    <row r="457" spans="1:27" s="10" customFormat="1" ht="15.9" customHeight="1" x14ac:dyDescent="0.25">
      <c r="A457" s="6"/>
      <c r="F457" s="15"/>
      <c r="G457" s="15"/>
      <c r="I457" s="15"/>
      <c r="J457" s="15"/>
      <c r="L457" s="15"/>
      <c r="M457" s="15"/>
      <c r="N457" s="15"/>
      <c r="O457" s="27"/>
      <c r="P457" s="15"/>
      <c r="Q457" s="27"/>
      <c r="R457" s="27"/>
      <c r="S457" s="15"/>
      <c r="U457" s="15"/>
      <c r="Y457" s="25"/>
      <c r="Z457" s="25"/>
      <c r="AA457" s="6"/>
    </row>
    <row r="458" spans="1:27" s="10" customFormat="1" ht="15.9" customHeight="1" x14ac:dyDescent="0.25">
      <c r="A458" s="6"/>
      <c r="F458" s="15"/>
      <c r="G458" s="15"/>
      <c r="I458" s="15"/>
      <c r="J458" s="15"/>
      <c r="L458" s="15"/>
      <c r="M458" s="15"/>
      <c r="N458" s="15"/>
      <c r="O458" s="27"/>
      <c r="P458" s="15"/>
      <c r="Q458" s="27"/>
      <c r="R458" s="27"/>
      <c r="S458" s="15"/>
      <c r="U458" s="15"/>
      <c r="Y458" s="25"/>
      <c r="Z458" s="25"/>
      <c r="AA458" s="6"/>
    </row>
    <row r="459" spans="1:27" s="10" customFormat="1" ht="15.9" customHeight="1" x14ac:dyDescent="0.25">
      <c r="A459" s="6"/>
      <c r="F459" s="15"/>
      <c r="G459" s="15"/>
      <c r="I459" s="15"/>
      <c r="J459" s="15"/>
      <c r="L459" s="15"/>
      <c r="M459" s="15"/>
      <c r="N459" s="15"/>
      <c r="O459" s="27"/>
      <c r="P459" s="15"/>
      <c r="Q459" s="27"/>
      <c r="R459" s="27"/>
      <c r="S459" s="15"/>
      <c r="U459" s="15"/>
      <c r="Y459" s="25"/>
      <c r="Z459" s="25"/>
      <c r="AA459" s="6"/>
    </row>
    <row r="460" spans="1:27" s="10" customFormat="1" ht="15.9" customHeight="1" x14ac:dyDescent="0.25">
      <c r="A460" s="6"/>
      <c r="F460" s="15"/>
      <c r="G460" s="15"/>
      <c r="I460" s="15"/>
      <c r="J460" s="15"/>
      <c r="L460" s="15"/>
      <c r="M460" s="15"/>
      <c r="N460" s="15"/>
      <c r="O460" s="27"/>
      <c r="P460" s="15"/>
      <c r="Q460" s="27"/>
      <c r="R460" s="27"/>
      <c r="S460" s="15"/>
      <c r="U460" s="15"/>
      <c r="Y460" s="25"/>
      <c r="Z460" s="25"/>
      <c r="AA460" s="6"/>
    </row>
    <row r="461" spans="1:27" s="10" customFormat="1" ht="15.9" customHeight="1" x14ac:dyDescent="0.25">
      <c r="A461" s="6"/>
      <c r="F461" s="15"/>
      <c r="G461" s="15"/>
      <c r="I461" s="15"/>
      <c r="J461" s="15"/>
      <c r="L461" s="15"/>
      <c r="M461" s="15"/>
      <c r="N461" s="15"/>
      <c r="O461" s="27"/>
      <c r="P461" s="15"/>
      <c r="Q461" s="27"/>
      <c r="R461" s="27"/>
      <c r="S461" s="15"/>
      <c r="U461" s="15"/>
      <c r="Y461" s="25"/>
      <c r="Z461" s="25"/>
      <c r="AA461" s="6"/>
    </row>
    <row r="462" spans="1:27" s="10" customFormat="1" ht="15.9" customHeight="1" x14ac:dyDescent="0.25">
      <c r="A462" s="6"/>
      <c r="F462" s="15"/>
      <c r="G462" s="15"/>
      <c r="I462" s="15"/>
      <c r="J462" s="15"/>
      <c r="L462" s="15"/>
      <c r="M462" s="15"/>
      <c r="N462" s="15"/>
      <c r="O462" s="27"/>
      <c r="P462" s="15"/>
      <c r="Q462" s="27"/>
      <c r="R462" s="27"/>
      <c r="S462" s="15"/>
      <c r="U462" s="15"/>
      <c r="Y462" s="25"/>
      <c r="Z462" s="25"/>
      <c r="AA462" s="6"/>
    </row>
    <row r="463" spans="1:27" s="10" customFormat="1" ht="15.9" customHeight="1" x14ac:dyDescent="0.25">
      <c r="A463" s="6"/>
      <c r="F463" s="15"/>
      <c r="G463" s="15"/>
      <c r="I463" s="15"/>
      <c r="J463" s="15"/>
      <c r="L463" s="15"/>
      <c r="M463" s="15"/>
      <c r="N463" s="15"/>
      <c r="O463" s="27"/>
      <c r="P463" s="15"/>
      <c r="Q463" s="27"/>
      <c r="R463" s="27"/>
      <c r="S463" s="15"/>
      <c r="U463" s="15"/>
      <c r="Y463" s="25"/>
      <c r="Z463" s="25"/>
      <c r="AA463" s="6"/>
    </row>
    <row r="464" spans="1:27" s="10" customFormat="1" ht="15.9" customHeight="1" x14ac:dyDescent="0.25">
      <c r="A464" s="6"/>
      <c r="F464" s="15"/>
      <c r="G464" s="15"/>
      <c r="I464" s="15"/>
      <c r="J464" s="15"/>
      <c r="L464" s="15"/>
      <c r="M464" s="15"/>
      <c r="N464" s="15"/>
      <c r="O464" s="27"/>
      <c r="P464" s="15"/>
      <c r="Q464" s="27"/>
      <c r="R464" s="27"/>
      <c r="S464" s="15"/>
      <c r="U464" s="15"/>
      <c r="Y464" s="25"/>
      <c r="Z464" s="25"/>
      <c r="AA464" s="6"/>
    </row>
    <row r="465" spans="1:27" s="10" customFormat="1" ht="15.9" customHeight="1" x14ac:dyDescent="0.25">
      <c r="A465" s="6"/>
      <c r="F465" s="15"/>
      <c r="G465" s="15"/>
      <c r="I465" s="15"/>
      <c r="J465" s="15"/>
      <c r="L465" s="15"/>
      <c r="M465" s="15"/>
      <c r="N465" s="15"/>
      <c r="O465" s="27"/>
      <c r="P465" s="15"/>
      <c r="Q465" s="27"/>
      <c r="R465" s="27"/>
      <c r="S465" s="15"/>
      <c r="U465" s="15"/>
      <c r="Y465" s="25"/>
      <c r="Z465" s="25"/>
      <c r="AA465" s="6"/>
    </row>
    <row r="466" spans="1:27" s="10" customFormat="1" ht="15.9" customHeight="1" x14ac:dyDescent="0.25">
      <c r="A466" s="6"/>
      <c r="F466" s="15"/>
      <c r="G466" s="15"/>
      <c r="I466" s="15"/>
      <c r="J466" s="15"/>
      <c r="L466" s="15"/>
      <c r="M466" s="15"/>
      <c r="N466" s="15"/>
      <c r="O466" s="27"/>
      <c r="P466" s="15"/>
      <c r="Q466" s="27"/>
      <c r="R466" s="27"/>
      <c r="S466" s="15"/>
      <c r="U466" s="15"/>
      <c r="Y466" s="25"/>
      <c r="Z466" s="25"/>
      <c r="AA466" s="6"/>
    </row>
    <row r="467" spans="1:27" s="10" customFormat="1" ht="15.9" customHeight="1" x14ac:dyDescent="0.25">
      <c r="A467" s="6"/>
      <c r="F467" s="15"/>
      <c r="G467" s="15"/>
      <c r="I467" s="15"/>
      <c r="J467" s="15"/>
      <c r="L467" s="15"/>
      <c r="M467" s="15"/>
      <c r="N467" s="15"/>
      <c r="O467" s="27"/>
      <c r="P467" s="15"/>
      <c r="Q467" s="27"/>
      <c r="R467" s="27"/>
      <c r="S467" s="15"/>
      <c r="U467" s="15"/>
      <c r="Y467" s="25"/>
      <c r="Z467" s="25"/>
      <c r="AA467" s="6"/>
    </row>
    <row r="468" spans="1:27" s="10" customFormat="1" ht="15.9" customHeight="1" x14ac:dyDescent="0.25">
      <c r="A468" s="6"/>
      <c r="F468" s="15"/>
      <c r="G468" s="15"/>
      <c r="I468" s="15"/>
      <c r="J468" s="15"/>
      <c r="L468" s="15"/>
      <c r="M468" s="15"/>
      <c r="N468" s="15"/>
      <c r="O468" s="27"/>
      <c r="P468" s="15"/>
      <c r="Q468" s="27"/>
      <c r="R468" s="27"/>
      <c r="S468" s="15"/>
      <c r="U468" s="15"/>
      <c r="Y468" s="25"/>
      <c r="Z468" s="25"/>
      <c r="AA468" s="6"/>
    </row>
    <row r="469" spans="1:27" s="10" customFormat="1" ht="15.9" customHeight="1" x14ac:dyDescent="0.25">
      <c r="A469" s="6"/>
      <c r="F469" s="15"/>
      <c r="G469" s="15"/>
      <c r="I469" s="15"/>
      <c r="J469" s="15"/>
      <c r="L469" s="15"/>
      <c r="M469" s="15"/>
      <c r="N469" s="15"/>
      <c r="O469" s="27"/>
      <c r="P469" s="15"/>
      <c r="Q469" s="27"/>
      <c r="R469" s="27"/>
      <c r="S469" s="15"/>
      <c r="U469" s="15"/>
      <c r="Y469" s="25"/>
      <c r="Z469" s="25"/>
      <c r="AA469" s="6"/>
    </row>
    <row r="470" spans="1:27" s="10" customFormat="1" ht="15.9" customHeight="1" x14ac:dyDescent="0.25">
      <c r="A470" s="6"/>
      <c r="F470" s="15"/>
      <c r="G470" s="15"/>
      <c r="I470" s="15"/>
      <c r="J470" s="15"/>
      <c r="L470" s="15"/>
      <c r="M470" s="15"/>
      <c r="N470" s="15"/>
      <c r="O470" s="27"/>
      <c r="P470" s="15"/>
      <c r="Q470" s="27"/>
      <c r="R470" s="27"/>
      <c r="S470" s="15"/>
      <c r="U470" s="15"/>
      <c r="Y470" s="25"/>
      <c r="Z470" s="25"/>
      <c r="AA470" s="6"/>
    </row>
    <row r="471" spans="1:27" s="10" customFormat="1" ht="15.9" customHeight="1" x14ac:dyDescent="0.25">
      <c r="A471" s="6"/>
      <c r="F471" s="15"/>
      <c r="G471" s="15"/>
      <c r="I471" s="15"/>
      <c r="J471" s="15"/>
      <c r="L471" s="15"/>
      <c r="M471" s="15"/>
      <c r="N471" s="15"/>
      <c r="O471" s="27"/>
      <c r="P471" s="15"/>
      <c r="Q471" s="27"/>
      <c r="R471" s="27"/>
      <c r="S471" s="15"/>
      <c r="U471" s="15"/>
      <c r="Y471" s="25"/>
      <c r="Z471" s="25"/>
      <c r="AA471" s="6"/>
    </row>
    <row r="472" spans="1:27" s="10" customFormat="1" ht="15.9" customHeight="1" x14ac:dyDescent="0.25">
      <c r="A472" s="6"/>
      <c r="F472" s="15"/>
      <c r="G472" s="15"/>
      <c r="I472" s="15"/>
      <c r="J472" s="15"/>
      <c r="L472" s="15"/>
      <c r="M472" s="15"/>
      <c r="N472" s="15"/>
      <c r="O472" s="27"/>
      <c r="P472" s="15"/>
      <c r="Q472" s="27"/>
      <c r="R472" s="27"/>
      <c r="S472" s="15"/>
      <c r="U472" s="15"/>
      <c r="Y472" s="25"/>
      <c r="Z472" s="25"/>
      <c r="AA472" s="6"/>
    </row>
    <row r="473" spans="1:27" s="10" customFormat="1" ht="15.9" customHeight="1" x14ac:dyDescent="0.25">
      <c r="A473" s="6"/>
      <c r="F473" s="15"/>
      <c r="G473" s="15"/>
      <c r="I473" s="15"/>
      <c r="J473" s="15"/>
      <c r="L473" s="15"/>
      <c r="M473" s="15"/>
      <c r="N473" s="15"/>
      <c r="O473" s="27"/>
      <c r="P473" s="15"/>
      <c r="Q473" s="27"/>
      <c r="R473" s="27"/>
      <c r="S473" s="15"/>
      <c r="U473" s="15"/>
      <c r="Y473" s="25"/>
      <c r="Z473" s="25"/>
      <c r="AA473" s="6"/>
    </row>
    <row r="474" spans="1:27" s="10" customFormat="1" ht="15.9" customHeight="1" x14ac:dyDescent="0.25">
      <c r="A474" s="6"/>
      <c r="F474" s="15"/>
      <c r="G474" s="15"/>
      <c r="I474" s="15"/>
      <c r="J474" s="15"/>
      <c r="L474" s="15"/>
      <c r="M474" s="15"/>
      <c r="N474" s="15"/>
      <c r="O474" s="27"/>
      <c r="P474" s="15"/>
      <c r="Q474" s="27"/>
      <c r="R474" s="27"/>
      <c r="S474" s="15"/>
      <c r="U474" s="15"/>
      <c r="Y474" s="25"/>
      <c r="Z474" s="25"/>
      <c r="AA474" s="6"/>
    </row>
    <row r="475" spans="1:27" s="10" customFormat="1" ht="15.9" customHeight="1" x14ac:dyDescent="0.25">
      <c r="A475" s="6"/>
      <c r="F475" s="15"/>
      <c r="G475" s="15"/>
      <c r="I475" s="15"/>
      <c r="J475" s="15"/>
      <c r="L475" s="15"/>
      <c r="M475" s="15"/>
      <c r="N475" s="15"/>
      <c r="O475" s="27"/>
      <c r="P475" s="15"/>
      <c r="Q475" s="27"/>
      <c r="R475" s="27"/>
      <c r="S475" s="15"/>
      <c r="U475" s="15"/>
      <c r="Y475" s="25"/>
      <c r="Z475" s="25"/>
      <c r="AA475" s="6"/>
    </row>
    <row r="476" spans="1:27" s="10" customFormat="1" ht="15.9" customHeight="1" x14ac:dyDescent="0.25">
      <c r="A476" s="6"/>
      <c r="F476" s="15"/>
      <c r="G476" s="15"/>
      <c r="I476" s="15"/>
      <c r="J476" s="15"/>
      <c r="L476" s="15"/>
      <c r="M476" s="15"/>
      <c r="N476" s="15"/>
      <c r="O476" s="27"/>
      <c r="P476" s="15"/>
      <c r="Q476" s="27"/>
      <c r="R476" s="27"/>
      <c r="S476" s="15"/>
      <c r="U476" s="15"/>
      <c r="Y476" s="25"/>
      <c r="Z476" s="25"/>
      <c r="AA476" s="6"/>
    </row>
    <row r="477" spans="1:27" s="10" customFormat="1" ht="15.9" customHeight="1" x14ac:dyDescent="0.25">
      <c r="A477" s="6"/>
      <c r="F477" s="15"/>
      <c r="G477" s="15"/>
      <c r="I477" s="15"/>
      <c r="J477" s="15"/>
      <c r="L477" s="15"/>
      <c r="M477" s="15"/>
      <c r="N477" s="15"/>
      <c r="O477" s="27"/>
      <c r="P477" s="15"/>
      <c r="Q477" s="27"/>
      <c r="R477" s="27"/>
      <c r="S477" s="15"/>
      <c r="U477" s="15"/>
      <c r="Y477" s="25"/>
      <c r="Z477" s="25"/>
      <c r="AA477" s="6"/>
    </row>
    <row r="478" spans="1:27" s="10" customFormat="1" ht="15.9" customHeight="1" x14ac:dyDescent="0.25">
      <c r="A478" s="6"/>
      <c r="F478" s="15"/>
      <c r="G478" s="15"/>
      <c r="I478" s="15"/>
      <c r="J478" s="15"/>
      <c r="L478" s="15"/>
      <c r="M478" s="15"/>
      <c r="N478" s="15"/>
      <c r="O478" s="27"/>
      <c r="P478" s="15"/>
      <c r="Q478" s="27"/>
      <c r="R478" s="27"/>
      <c r="S478" s="15"/>
      <c r="U478" s="15"/>
      <c r="Y478" s="25"/>
      <c r="Z478" s="25"/>
      <c r="AA478" s="6"/>
    </row>
    <row r="479" spans="1:27" s="10" customFormat="1" ht="15.9" customHeight="1" x14ac:dyDescent="0.25">
      <c r="A479" s="6"/>
      <c r="F479" s="15"/>
      <c r="G479" s="15"/>
      <c r="I479" s="15"/>
      <c r="J479" s="15"/>
      <c r="L479" s="15"/>
      <c r="M479" s="15"/>
      <c r="N479" s="15"/>
      <c r="O479" s="27"/>
      <c r="P479" s="15"/>
      <c r="Q479" s="27"/>
      <c r="R479" s="27"/>
      <c r="S479" s="15"/>
      <c r="U479" s="15"/>
      <c r="Y479" s="25"/>
      <c r="Z479" s="25"/>
      <c r="AA479" s="6"/>
    </row>
    <row r="480" spans="1:27" s="10" customFormat="1" ht="15.9" customHeight="1" x14ac:dyDescent="0.25">
      <c r="A480" s="6"/>
      <c r="F480" s="15"/>
      <c r="G480" s="15"/>
      <c r="I480" s="15"/>
      <c r="J480" s="15"/>
      <c r="L480" s="15"/>
      <c r="M480" s="15"/>
      <c r="N480" s="15"/>
      <c r="O480" s="27"/>
      <c r="P480" s="15"/>
      <c r="Q480" s="27"/>
      <c r="R480" s="27"/>
      <c r="S480" s="15"/>
      <c r="U480" s="15"/>
      <c r="Y480" s="25"/>
      <c r="Z480" s="25"/>
      <c r="AA480" s="6"/>
    </row>
    <row r="481" spans="1:27" s="10" customFormat="1" ht="15.9" customHeight="1" x14ac:dyDescent="0.25">
      <c r="A481" s="6"/>
      <c r="F481" s="15"/>
      <c r="G481" s="15"/>
      <c r="I481" s="15"/>
      <c r="J481" s="15"/>
      <c r="L481" s="15"/>
      <c r="M481" s="15"/>
      <c r="N481" s="15"/>
      <c r="O481" s="27"/>
      <c r="P481" s="15"/>
      <c r="Q481" s="27"/>
      <c r="R481" s="27"/>
      <c r="S481" s="15"/>
      <c r="U481" s="15"/>
      <c r="Y481" s="25"/>
      <c r="Z481" s="25"/>
      <c r="AA481" s="6"/>
    </row>
    <row r="482" spans="1:27" s="10" customFormat="1" ht="15.9" customHeight="1" x14ac:dyDescent="0.25">
      <c r="A482" s="6"/>
      <c r="F482" s="15"/>
      <c r="G482" s="15"/>
      <c r="I482" s="15"/>
      <c r="J482" s="15"/>
      <c r="L482" s="15"/>
      <c r="M482" s="15"/>
      <c r="N482" s="15"/>
      <c r="O482" s="27"/>
      <c r="P482" s="15"/>
      <c r="Q482" s="27"/>
      <c r="R482" s="27"/>
      <c r="S482" s="15"/>
      <c r="U482" s="15"/>
      <c r="Y482" s="25"/>
      <c r="Z482" s="25"/>
      <c r="AA482" s="6"/>
    </row>
    <row r="483" spans="1:27" s="10" customFormat="1" ht="15.9" customHeight="1" x14ac:dyDescent="0.25">
      <c r="A483" s="6"/>
      <c r="F483" s="15"/>
      <c r="G483" s="15"/>
      <c r="I483" s="15"/>
      <c r="J483" s="15"/>
      <c r="L483" s="15"/>
      <c r="M483" s="15"/>
      <c r="N483" s="15"/>
      <c r="O483" s="27"/>
      <c r="P483" s="15"/>
      <c r="Q483" s="27"/>
      <c r="R483" s="27"/>
      <c r="S483" s="15"/>
      <c r="U483" s="15"/>
      <c r="Y483" s="25"/>
      <c r="Z483" s="25"/>
      <c r="AA483" s="6"/>
    </row>
    <row r="484" spans="1:27" s="10" customFormat="1" ht="15.9" customHeight="1" x14ac:dyDescent="0.25">
      <c r="A484" s="6"/>
      <c r="F484" s="15"/>
      <c r="G484" s="15"/>
      <c r="I484" s="15"/>
      <c r="J484" s="15"/>
      <c r="L484" s="15"/>
      <c r="M484" s="15"/>
      <c r="N484" s="15"/>
      <c r="O484" s="27"/>
      <c r="P484" s="15"/>
      <c r="Q484" s="27"/>
      <c r="R484" s="27"/>
      <c r="S484" s="15"/>
      <c r="U484" s="15"/>
      <c r="Y484" s="25"/>
      <c r="Z484" s="25"/>
      <c r="AA484" s="6"/>
    </row>
    <row r="485" spans="1:27" s="10" customFormat="1" ht="15.9" customHeight="1" x14ac:dyDescent="0.25">
      <c r="A485" s="6"/>
      <c r="F485" s="15"/>
      <c r="G485" s="15"/>
      <c r="I485" s="15"/>
      <c r="J485" s="15"/>
      <c r="L485" s="15"/>
      <c r="M485" s="15"/>
      <c r="N485" s="15"/>
      <c r="O485" s="27"/>
      <c r="P485" s="15"/>
      <c r="Q485" s="27"/>
      <c r="R485" s="27"/>
      <c r="S485" s="15"/>
      <c r="U485" s="15"/>
      <c r="Y485" s="25"/>
      <c r="Z485" s="25"/>
      <c r="AA485" s="6"/>
    </row>
    <row r="486" spans="1:27" s="10" customFormat="1" ht="15.9" customHeight="1" x14ac:dyDescent="0.25">
      <c r="A486" s="6"/>
      <c r="F486" s="15"/>
      <c r="G486" s="15"/>
      <c r="I486" s="15"/>
      <c r="J486" s="15"/>
      <c r="L486" s="15"/>
      <c r="M486" s="15"/>
      <c r="N486" s="15"/>
      <c r="O486" s="27"/>
      <c r="P486" s="15"/>
      <c r="Q486" s="27"/>
      <c r="R486" s="27"/>
      <c r="S486" s="15"/>
      <c r="U486" s="15"/>
      <c r="Y486" s="25"/>
      <c r="Z486" s="25"/>
      <c r="AA486" s="6"/>
    </row>
    <row r="487" spans="1:27" s="10" customFormat="1" ht="15.9" customHeight="1" x14ac:dyDescent="0.25">
      <c r="A487" s="6"/>
      <c r="F487" s="15"/>
      <c r="G487" s="15"/>
      <c r="I487" s="15"/>
      <c r="J487" s="15"/>
      <c r="L487" s="15"/>
      <c r="M487" s="15"/>
      <c r="N487" s="15"/>
      <c r="O487" s="27"/>
      <c r="P487" s="15"/>
      <c r="Q487" s="27"/>
      <c r="R487" s="27"/>
      <c r="S487" s="15"/>
      <c r="U487" s="15"/>
      <c r="Y487" s="25"/>
      <c r="Z487" s="25"/>
      <c r="AA487" s="6"/>
    </row>
    <row r="488" spans="1:27" s="10" customFormat="1" ht="15.9" customHeight="1" x14ac:dyDescent="0.25">
      <c r="A488" s="6"/>
      <c r="F488" s="15"/>
      <c r="G488" s="15"/>
      <c r="I488" s="15"/>
      <c r="J488" s="15"/>
      <c r="L488" s="15"/>
      <c r="M488" s="15"/>
      <c r="N488" s="15"/>
      <c r="O488" s="27"/>
      <c r="P488" s="15"/>
      <c r="Q488" s="27"/>
      <c r="R488" s="27"/>
      <c r="S488" s="15"/>
      <c r="U488" s="15"/>
      <c r="Y488" s="25"/>
      <c r="Z488" s="25"/>
      <c r="AA488" s="6"/>
    </row>
    <row r="489" spans="1:27" s="10" customFormat="1" ht="15.9" customHeight="1" x14ac:dyDescent="0.25">
      <c r="A489" s="6"/>
      <c r="F489" s="15"/>
      <c r="G489" s="15"/>
      <c r="I489" s="15"/>
      <c r="J489" s="15"/>
      <c r="L489" s="15"/>
      <c r="M489" s="15"/>
      <c r="N489" s="15"/>
      <c r="O489" s="27"/>
      <c r="P489" s="15"/>
      <c r="Q489" s="27"/>
      <c r="R489" s="27"/>
      <c r="S489" s="15"/>
      <c r="U489" s="15"/>
      <c r="Y489" s="25"/>
      <c r="Z489" s="25"/>
      <c r="AA489" s="6"/>
    </row>
    <row r="490" spans="1:27" s="10" customFormat="1" ht="15.9" customHeight="1" x14ac:dyDescent="0.25">
      <c r="A490" s="6"/>
      <c r="F490" s="15"/>
      <c r="G490" s="15"/>
      <c r="I490" s="15"/>
      <c r="J490" s="15"/>
      <c r="L490" s="15"/>
      <c r="M490" s="15"/>
      <c r="N490" s="15"/>
      <c r="O490" s="27"/>
      <c r="P490" s="15"/>
      <c r="Q490" s="27"/>
      <c r="R490" s="27"/>
      <c r="S490" s="15"/>
      <c r="U490" s="15"/>
      <c r="Y490" s="25"/>
      <c r="Z490" s="25"/>
      <c r="AA490" s="6"/>
    </row>
    <row r="491" spans="1:27" s="10" customFormat="1" ht="15.9" customHeight="1" x14ac:dyDescent="0.25">
      <c r="A491" s="6"/>
      <c r="F491" s="15"/>
      <c r="G491" s="15"/>
      <c r="I491" s="15"/>
      <c r="J491" s="15"/>
      <c r="L491" s="15"/>
      <c r="M491" s="15"/>
      <c r="N491" s="15"/>
      <c r="O491" s="27"/>
      <c r="P491" s="15"/>
      <c r="Q491" s="27"/>
      <c r="R491" s="27"/>
      <c r="S491" s="15"/>
      <c r="U491" s="15"/>
      <c r="Y491" s="25"/>
      <c r="Z491" s="25"/>
      <c r="AA491" s="6"/>
    </row>
    <row r="492" spans="1:27" s="10" customFormat="1" ht="15.9" customHeight="1" x14ac:dyDescent="0.25">
      <c r="A492" s="6"/>
      <c r="F492" s="15"/>
      <c r="G492" s="15"/>
      <c r="I492" s="15"/>
      <c r="J492" s="15"/>
      <c r="L492" s="15"/>
      <c r="M492" s="15"/>
      <c r="N492" s="15"/>
      <c r="O492" s="27"/>
      <c r="P492" s="15"/>
      <c r="Q492" s="27"/>
      <c r="R492" s="27"/>
      <c r="S492" s="15"/>
      <c r="U492" s="15"/>
      <c r="Y492" s="25"/>
      <c r="Z492" s="25"/>
      <c r="AA492" s="6"/>
    </row>
    <row r="493" spans="1:27" s="10" customFormat="1" ht="15.9" customHeight="1" x14ac:dyDescent="0.25">
      <c r="A493" s="6"/>
      <c r="F493" s="15"/>
      <c r="G493" s="15"/>
      <c r="I493" s="15"/>
      <c r="J493" s="15"/>
      <c r="L493" s="15"/>
      <c r="M493" s="15"/>
      <c r="N493" s="15"/>
      <c r="O493" s="27"/>
      <c r="P493" s="15"/>
      <c r="Q493" s="27"/>
      <c r="R493" s="27"/>
      <c r="S493" s="15"/>
      <c r="U493" s="15"/>
      <c r="Y493" s="25"/>
      <c r="Z493" s="25"/>
      <c r="AA493" s="6"/>
    </row>
    <row r="494" spans="1:27" s="10" customFormat="1" ht="15.9" customHeight="1" x14ac:dyDescent="0.25">
      <c r="A494" s="6"/>
      <c r="F494" s="15"/>
      <c r="G494" s="15"/>
      <c r="I494" s="15"/>
      <c r="J494" s="15"/>
      <c r="L494" s="15"/>
      <c r="M494" s="15"/>
      <c r="N494" s="15"/>
      <c r="O494" s="27"/>
      <c r="P494" s="15"/>
      <c r="Q494" s="27"/>
      <c r="R494" s="27"/>
      <c r="S494" s="15"/>
      <c r="U494" s="15"/>
      <c r="Y494" s="25"/>
      <c r="Z494" s="25"/>
      <c r="AA494" s="6"/>
    </row>
    <row r="495" spans="1:27" s="10" customFormat="1" ht="15.9" customHeight="1" x14ac:dyDescent="0.25">
      <c r="A495" s="6"/>
      <c r="F495" s="15"/>
      <c r="G495" s="15"/>
      <c r="I495" s="15"/>
      <c r="J495" s="15"/>
      <c r="L495" s="15"/>
      <c r="M495" s="15"/>
      <c r="N495" s="15"/>
      <c r="O495" s="27"/>
      <c r="P495" s="15"/>
      <c r="Q495" s="27"/>
      <c r="R495" s="27"/>
      <c r="S495" s="15"/>
      <c r="U495" s="15"/>
      <c r="Y495" s="25"/>
      <c r="Z495" s="25"/>
      <c r="AA495" s="6"/>
    </row>
    <row r="496" spans="1:27" s="10" customFormat="1" ht="15.9" customHeight="1" x14ac:dyDescent="0.25">
      <c r="A496" s="6"/>
      <c r="F496" s="15"/>
      <c r="G496" s="15"/>
      <c r="I496" s="15"/>
      <c r="J496" s="15"/>
      <c r="L496" s="15"/>
      <c r="M496" s="15"/>
      <c r="N496" s="15"/>
      <c r="O496" s="27"/>
      <c r="P496" s="15"/>
      <c r="Q496" s="27"/>
      <c r="R496" s="27"/>
      <c r="S496" s="15"/>
      <c r="U496" s="15"/>
      <c r="Y496" s="25"/>
      <c r="Z496" s="25"/>
      <c r="AA496" s="6"/>
    </row>
    <row r="497" spans="1:27" s="10" customFormat="1" ht="15.9" customHeight="1" x14ac:dyDescent="0.25">
      <c r="A497" s="6"/>
      <c r="F497" s="15"/>
      <c r="G497" s="15"/>
      <c r="I497" s="15"/>
      <c r="J497" s="15"/>
      <c r="L497" s="15"/>
      <c r="M497" s="15"/>
      <c r="N497" s="15"/>
      <c r="O497" s="27"/>
      <c r="P497" s="15"/>
      <c r="Q497" s="27"/>
      <c r="R497" s="27"/>
      <c r="S497" s="15"/>
      <c r="U497" s="15"/>
      <c r="Y497" s="25"/>
      <c r="Z497" s="25"/>
      <c r="AA497" s="6"/>
    </row>
    <row r="498" spans="1:27" s="10" customFormat="1" ht="15.9" customHeight="1" x14ac:dyDescent="0.25">
      <c r="A498" s="6"/>
      <c r="F498" s="15"/>
      <c r="G498" s="15"/>
      <c r="I498" s="15"/>
      <c r="J498" s="15"/>
      <c r="L498" s="15"/>
      <c r="M498" s="15"/>
      <c r="N498" s="15"/>
      <c r="O498" s="27"/>
      <c r="P498" s="15"/>
      <c r="Q498" s="27"/>
      <c r="R498" s="27"/>
      <c r="S498" s="15"/>
      <c r="U498" s="15"/>
      <c r="Y498" s="25"/>
      <c r="Z498" s="25"/>
      <c r="AA498" s="6"/>
    </row>
    <row r="499" spans="1:27" s="10" customFormat="1" ht="15.9" customHeight="1" x14ac:dyDescent="0.25">
      <c r="A499" s="6"/>
      <c r="F499" s="15"/>
      <c r="G499" s="15"/>
      <c r="I499" s="15"/>
      <c r="J499" s="15"/>
      <c r="L499" s="15"/>
      <c r="M499" s="15"/>
      <c r="N499" s="15"/>
      <c r="O499" s="27"/>
      <c r="P499" s="15"/>
      <c r="Q499" s="27"/>
      <c r="R499" s="27"/>
      <c r="S499" s="15"/>
      <c r="U499" s="15"/>
      <c r="Y499" s="25"/>
      <c r="Z499" s="25"/>
      <c r="AA499" s="6"/>
    </row>
    <row r="500" spans="1:27" s="10" customFormat="1" ht="15.9" customHeight="1" x14ac:dyDescent="0.25">
      <c r="A500" s="6"/>
      <c r="F500" s="15"/>
      <c r="G500" s="15"/>
      <c r="I500" s="15"/>
      <c r="J500" s="15"/>
      <c r="L500" s="15"/>
      <c r="M500" s="15"/>
      <c r="N500" s="15"/>
      <c r="O500" s="27"/>
      <c r="P500" s="15"/>
      <c r="Q500" s="27"/>
      <c r="R500" s="27"/>
      <c r="S500" s="15"/>
      <c r="U500" s="15"/>
      <c r="Y500" s="25"/>
      <c r="Z500" s="25"/>
      <c r="AA500" s="6"/>
    </row>
    <row r="501" spans="1:27" s="10" customFormat="1" ht="15.9" customHeight="1" x14ac:dyDescent="0.25">
      <c r="A501" s="6"/>
      <c r="F501" s="15"/>
      <c r="G501" s="15"/>
      <c r="I501" s="15"/>
      <c r="J501" s="15"/>
      <c r="L501" s="15"/>
      <c r="M501" s="15"/>
      <c r="N501" s="15"/>
      <c r="O501" s="27"/>
      <c r="P501" s="15"/>
      <c r="Q501" s="27"/>
      <c r="R501" s="27"/>
      <c r="S501" s="15"/>
      <c r="U501" s="15"/>
      <c r="Y501" s="25"/>
      <c r="Z501" s="25"/>
      <c r="AA501" s="6"/>
    </row>
    <row r="502" spans="1:27" s="10" customFormat="1" ht="15.9" customHeight="1" x14ac:dyDescent="0.25">
      <c r="A502" s="6"/>
      <c r="F502" s="15"/>
      <c r="G502" s="15"/>
      <c r="I502" s="15"/>
      <c r="J502" s="15"/>
      <c r="L502" s="15"/>
      <c r="M502" s="15"/>
      <c r="N502" s="15"/>
      <c r="O502" s="27"/>
      <c r="P502" s="15"/>
      <c r="Q502" s="27"/>
      <c r="R502" s="27"/>
      <c r="S502" s="15"/>
      <c r="U502" s="15"/>
      <c r="Y502" s="25"/>
      <c r="Z502" s="25"/>
      <c r="AA502" s="6"/>
    </row>
    <row r="503" spans="1:27" s="10" customFormat="1" ht="15.9" customHeight="1" x14ac:dyDescent="0.25">
      <c r="A503" s="6"/>
      <c r="F503" s="15"/>
      <c r="G503" s="15"/>
      <c r="I503" s="15"/>
      <c r="J503" s="15"/>
      <c r="L503" s="15"/>
      <c r="M503" s="15"/>
      <c r="N503" s="15"/>
      <c r="O503" s="27"/>
      <c r="P503" s="15"/>
      <c r="Q503" s="27"/>
      <c r="R503" s="27"/>
      <c r="S503" s="15"/>
      <c r="U503" s="15"/>
      <c r="Y503" s="25"/>
      <c r="Z503" s="25"/>
      <c r="AA503" s="6"/>
    </row>
    <row r="504" spans="1:27" s="10" customFormat="1" ht="15.9" customHeight="1" x14ac:dyDescent="0.25">
      <c r="A504" s="6"/>
      <c r="F504" s="15"/>
      <c r="G504" s="15"/>
      <c r="I504" s="15"/>
      <c r="J504" s="15"/>
      <c r="L504" s="15"/>
      <c r="M504" s="15"/>
      <c r="N504" s="15"/>
      <c r="O504" s="27"/>
      <c r="P504" s="15"/>
      <c r="Q504" s="27"/>
      <c r="R504" s="27"/>
      <c r="S504" s="15"/>
      <c r="U504" s="15"/>
      <c r="Y504" s="25"/>
      <c r="Z504" s="25"/>
      <c r="AA504" s="6"/>
    </row>
    <row r="505" spans="1:27" s="10" customFormat="1" ht="15.9" customHeight="1" x14ac:dyDescent="0.25">
      <c r="A505" s="6"/>
      <c r="F505" s="15"/>
      <c r="G505" s="15"/>
      <c r="I505" s="15"/>
      <c r="J505" s="15"/>
      <c r="L505" s="15"/>
      <c r="M505" s="15"/>
      <c r="N505" s="15"/>
      <c r="O505" s="27"/>
      <c r="P505" s="15"/>
      <c r="Q505" s="27"/>
      <c r="R505" s="27"/>
      <c r="S505" s="15"/>
      <c r="U505" s="15"/>
      <c r="Y505" s="25"/>
      <c r="Z505" s="25"/>
      <c r="AA505" s="6"/>
    </row>
    <row r="506" spans="1:27" s="10" customFormat="1" ht="15.9" customHeight="1" x14ac:dyDescent="0.25">
      <c r="A506" s="6"/>
      <c r="F506" s="15"/>
      <c r="G506" s="15"/>
      <c r="I506" s="15"/>
      <c r="J506" s="15"/>
      <c r="L506" s="15"/>
      <c r="M506" s="15"/>
      <c r="N506" s="15"/>
      <c r="O506" s="27"/>
      <c r="P506" s="15"/>
      <c r="Q506" s="27"/>
      <c r="R506" s="27"/>
      <c r="S506" s="15"/>
      <c r="U506" s="15"/>
      <c r="Y506" s="25"/>
      <c r="Z506" s="25"/>
      <c r="AA506" s="6"/>
    </row>
    <row r="507" spans="1:27" s="10" customFormat="1" ht="15.9" customHeight="1" x14ac:dyDescent="0.25">
      <c r="A507" s="6"/>
      <c r="F507" s="15"/>
      <c r="G507" s="15"/>
      <c r="I507" s="15"/>
      <c r="J507" s="15"/>
      <c r="L507" s="15"/>
      <c r="M507" s="15"/>
      <c r="N507" s="15"/>
      <c r="O507" s="27"/>
      <c r="P507" s="15"/>
      <c r="Q507" s="27"/>
      <c r="R507" s="27"/>
      <c r="S507" s="15"/>
      <c r="U507" s="15"/>
      <c r="Y507" s="25"/>
      <c r="Z507" s="25"/>
      <c r="AA507" s="6"/>
    </row>
    <row r="508" spans="1:27" s="10" customFormat="1" ht="15.9" customHeight="1" x14ac:dyDescent="0.25">
      <c r="A508" s="6"/>
      <c r="F508" s="15"/>
      <c r="G508" s="15"/>
      <c r="I508" s="15"/>
      <c r="J508" s="15"/>
      <c r="L508" s="15"/>
      <c r="M508" s="15"/>
      <c r="N508" s="15"/>
      <c r="O508" s="27"/>
      <c r="P508" s="15"/>
      <c r="Q508" s="27"/>
      <c r="R508" s="27"/>
      <c r="S508" s="15"/>
      <c r="U508" s="15"/>
      <c r="Y508" s="25"/>
      <c r="Z508" s="25"/>
      <c r="AA508" s="6"/>
    </row>
    <row r="509" spans="1:27" s="10" customFormat="1" ht="15.9" customHeight="1" x14ac:dyDescent="0.25">
      <c r="A509" s="6"/>
      <c r="F509" s="15"/>
      <c r="G509" s="15"/>
      <c r="I509" s="15"/>
      <c r="J509" s="15"/>
      <c r="L509" s="15"/>
      <c r="M509" s="15"/>
      <c r="N509" s="15"/>
      <c r="O509" s="27"/>
      <c r="P509" s="15"/>
      <c r="Q509" s="27"/>
      <c r="R509" s="27"/>
      <c r="S509" s="15"/>
      <c r="U509" s="15"/>
      <c r="Y509" s="25"/>
      <c r="Z509" s="25"/>
      <c r="AA509" s="6"/>
    </row>
    <row r="510" spans="1:27" s="10" customFormat="1" ht="15.9" customHeight="1" x14ac:dyDescent="0.25">
      <c r="A510" s="6"/>
      <c r="F510" s="15"/>
      <c r="G510" s="15"/>
      <c r="I510" s="15"/>
      <c r="J510" s="15"/>
      <c r="L510" s="15"/>
      <c r="M510" s="15"/>
      <c r="N510" s="15"/>
      <c r="O510" s="27"/>
      <c r="P510" s="15"/>
      <c r="Q510" s="27"/>
      <c r="R510" s="27"/>
      <c r="S510" s="15"/>
      <c r="U510" s="15"/>
      <c r="Y510" s="25"/>
      <c r="Z510" s="25"/>
      <c r="AA510" s="6"/>
    </row>
    <row r="511" spans="1:27" s="10" customFormat="1" ht="15.9" customHeight="1" x14ac:dyDescent="0.25">
      <c r="A511" s="6"/>
      <c r="F511" s="15"/>
      <c r="G511" s="15"/>
      <c r="I511" s="15"/>
      <c r="J511" s="15"/>
      <c r="L511" s="15"/>
      <c r="M511" s="15"/>
      <c r="N511" s="15"/>
      <c r="O511" s="27"/>
      <c r="P511" s="15"/>
      <c r="Q511" s="27"/>
      <c r="R511" s="27"/>
      <c r="S511" s="15"/>
      <c r="U511" s="15"/>
      <c r="Y511" s="25"/>
      <c r="Z511" s="25"/>
      <c r="AA511" s="6"/>
    </row>
    <row r="512" spans="1:27" s="10" customFormat="1" ht="15.9" customHeight="1" x14ac:dyDescent="0.25">
      <c r="A512" s="6"/>
      <c r="F512" s="15"/>
      <c r="G512" s="15"/>
      <c r="I512" s="15"/>
      <c r="J512" s="15"/>
      <c r="L512" s="15"/>
      <c r="M512" s="15"/>
      <c r="N512" s="15"/>
      <c r="O512" s="27"/>
      <c r="P512" s="15"/>
      <c r="Q512" s="27"/>
      <c r="R512" s="27"/>
      <c r="S512" s="15"/>
      <c r="U512" s="15"/>
      <c r="Y512" s="25"/>
      <c r="Z512" s="25"/>
      <c r="AA512" s="6"/>
    </row>
    <row r="513" spans="1:27" s="10" customFormat="1" ht="15.9" customHeight="1" x14ac:dyDescent="0.25">
      <c r="A513" s="6"/>
      <c r="F513" s="15"/>
      <c r="G513" s="15"/>
      <c r="I513" s="15"/>
      <c r="J513" s="15"/>
      <c r="L513" s="15"/>
      <c r="M513" s="15"/>
      <c r="N513" s="15"/>
      <c r="O513" s="27"/>
      <c r="P513" s="15"/>
      <c r="Q513" s="27"/>
      <c r="R513" s="27"/>
      <c r="S513" s="15"/>
      <c r="U513" s="15"/>
      <c r="Y513" s="25"/>
      <c r="Z513" s="25"/>
      <c r="AA513" s="6"/>
    </row>
    <row r="514" spans="1:27" s="10" customFormat="1" ht="15.9" customHeight="1" x14ac:dyDescent="0.25">
      <c r="A514" s="6"/>
      <c r="F514" s="15"/>
      <c r="G514" s="15"/>
      <c r="I514" s="15"/>
      <c r="J514" s="15"/>
      <c r="L514" s="15"/>
      <c r="M514" s="15"/>
      <c r="N514" s="15"/>
      <c r="O514" s="27"/>
      <c r="P514" s="15"/>
      <c r="Q514" s="27"/>
      <c r="R514" s="27"/>
      <c r="S514" s="15"/>
      <c r="U514" s="15"/>
      <c r="Y514" s="25"/>
      <c r="Z514" s="25"/>
      <c r="AA514" s="6"/>
    </row>
    <row r="515" spans="1:27" s="10" customFormat="1" ht="15.9" customHeight="1" x14ac:dyDescent="0.25">
      <c r="A515" s="6"/>
      <c r="F515" s="15"/>
      <c r="G515" s="15"/>
      <c r="I515" s="15"/>
      <c r="J515" s="15"/>
      <c r="L515" s="15"/>
      <c r="M515" s="15"/>
      <c r="N515" s="15"/>
      <c r="O515" s="27"/>
      <c r="P515" s="15"/>
      <c r="Q515" s="27"/>
      <c r="R515" s="27"/>
      <c r="S515" s="15"/>
      <c r="U515" s="15"/>
      <c r="Y515" s="25"/>
      <c r="Z515" s="25"/>
      <c r="AA515" s="6"/>
    </row>
    <row r="516" spans="1:27" s="10" customFormat="1" ht="15.9" customHeight="1" x14ac:dyDescent="0.25">
      <c r="A516" s="6"/>
      <c r="F516" s="15"/>
      <c r="G516" s="15"/>
      <c r="I516" s="15"/>
      <c r="J516" s="15"/>
      <c r="L516" s="15"/>
      <c r="M516" s="15"/>
      <c r="N516" s="15"/>
      <c r="O516" s="27"/>
      <c r="P516" s="15"/>
      <c r="Q516" s="27"/>
      <c r="R516" s="27"/>
      <c r="S516" s="15"/>
      <c r="U516" s="15"/>
      <c r="Y516" s="25"/>
      <c r="Z516" s="25"/>
      <c r="AA516" s="6"/>
    </row>
    <row r="517" spans="1:27" s="10" customFormat="1" ht="15.9" customHeight="1" x14ac:dyDescent="0.25">
      <c r="A517" s="6"/>
      <c r="F517" s="15"/>
      <c r="G517" s="15"/>
      <c r="I517" s="15"/>
      <c r="J517" s="15"/>
      <c r="L517" s="15"/>
      <c r="M517" s="15"/>
      <c r="N517" s="15"/>
      <c r="O517" s="27"/>
      <c r="P517" s="15"/>
      <c r="Q517" s="27"/>
      <c r="R517" s="27"/>
      <c r="S517" s="15"/>
      <c r="U517" s="15"/>
      <c r="Y517" s="25"/>
      <c r="Z517" s="25"/>
      <c r="AA517" s="6"/>
    </row>
    <row r="518" spans="1:27" s="10" customFormat="1" ht="15.9" customHeight="1" x14ac:dyDescent="0.25">
      <c r="A518" s="6"/>
      <c r="F518" s="15"/>
      <c r="G518" s="15"/>
      <c r="I518" s="15"/>
      <c r="J518" s="15"/>
      <c r="L518" s="15"/>
      <c r="M518" s="15"/>
      <c r="N518" s="15"/>
      <c r="O518" s="27"/>
      <c r="P518" s="15"/>
      <c r="Q518" s="27"/>
      <c r="R518" s="27"/>
      <c r="S518" s="15"/>
      <c r="U518" s="15"/>
      <c r="Y518" s="25"/>
      <c r="Z518" s="25"/>
      <c r="AA518" s="6"/>
    </row>
    <row r="519" spans="1:27" s="10" customFormat="1" ht="15.9" customHeight="1" x14ac:dyDescent="0.25">
      <c r="A519" s="6"/>
      <c r="F519" s="15"/>
      <c r="G519" s="15"/>
      <c r="I519" s="15"/>
      <c r="J519" s="15"/>
      <c r="L519" s="15"/>
      <c r="M519" s="15"/>
      <c r="N519" s="15"/>
      <c r="O519" s="27"/>
      <c r="P519" s="15"/>
      <c r="Q519" s="27"/>
      <c r="R519" s="27"/>
      <c r="S519" s="15"/>
      <c r="U519" s="15"/>
      <c r="Y519" s="25"/>
      <c r="Z519" s="25"/>
      <c r="AA519" s="6"/>
    </row>
    <row r="520" spans="1:27" s="10" customFormat="1" ht="15.9" customHeight="1" x14ac:dyDescent="0.25">
      <c r="A520" s="6"/>
      <c r="F520" s="15"/>
      <c r="G520" s="15"/>
      <c r="I520" s="15"/>
      <c r="J520" s="15"/>
      <c r="L520" s="15"/>
      <c r="M520" s="15"/>
      <c r="N520" s="15"/>
      <c r="O520" s="27"/>
      <c r="P520" s="15"/>
      <c r="Q520" s="27"/>
      <c r="R520" s="27"/>
      <c r="S520" s="15"/>
      <c r="U520" s="15"/>
      <c r="Y520" s="25"/>
      <c r="Z520" s="25"/>
      <c r="AA520" s="6"/>
    </row>
    <row r="521" spans="1:27" s="10" customFormat="1" ht="15.9" customHeight="1" x14ac:dyDescent="0.25">
      <c r="A521" s="6"/>
      <c r="F521" s="15"/>
      <c r="G521" s="15"/>
      <c r="I521" s="15"/>
      <c r="J521" s="15"/>
      <c r="L521" s="15"/>
      <c r="M521" s="15"/>
      <c r="N521" s="15"/>
      <c r="O521" s="27"/>
      <c r="P521" s="15"/>
      <c r="Q521" s="27"/>
      <c r="R521" s="27"/>
      <c r="S521" s="15"/>
      <c r="U521" s="15"/>
      <c r="Y521" s="25"/>
      <c r="Z521" s="25"/>
      <c r="AA521" s="6"/>
    </row>
    <row r="522" spans="1:27" s="10" customFormat="1" ht="15.9" customHeight="1" x14ac:dyDescent="0.25">
      <c r="A522" s="6"/>
      <c r="F522" s="15"/>
      <c r="G522" s="15"/>
      <c r="I522" s="15"/>
      <c r="J522" s="15"/>
      <c r="L522" s="15"/>
      <c r="M522" s="15"/>
      <c r="N522" s="15"/>
      <c r="O522" s="27"/>
      <c r="P522" s="15"/>
      <c r="Q522" s="27"/>
      <c r="R522" s="27"/>
      <c r="S522" s="15"/>
      <c r="U522" s="15"/>
      <c r="Y522" s="25"/>
      <c r="Z522" s="25"/>
      <c r="AA522" s="6"/>
    </row>
    <row r="523" spans="1:27" s="10" customFormat="1" ht="15.9" customHeight="1" x14ac:dyDescent="0.25">
      <c r="A523" s="6"/>
      <c r="F523" s="15"/>
      <c r="G523" s="15"/>
      <c r="I523" s="15"/>
      <c r="J523" s="15"/>
      <c r="L523" s="15"/>
      <c r="M523" s="15"/>
      <c r="N523" s="15"/>
      <c r="O523" s="27"/>
      <c r="P523" s="15"/>
      <c r="Q523" s="27"/>
      <c r="R523" s="27"/>
      <c r="S523" s="15"/>
      <c r="U523" s="15"/>
      <c r="Y523" s="25"/>
      <c r="Z523" s="25"/>
      <c r="AA523" s="6"/>
    </row>
    <row r="524" spans="1:27" s="10" customFormat="1" ht="15.9" customHeight="1" x14ac:dyDescent="0.25">
      <c r="A524" s="6"/>
      <c r="F524" s="15"/>
      <c r="G524" s="15"/>
      <c r="I524" s="15"/>
      <c r="J524" s="15"/>
      <c r="L524" s="15"/>
      <c r="M524" s="15"/>
      <c r="N524" s="15"/>
      <c r="O524" s="27"/>
      <c r="P524" s="15"/>
      <c r="Q524" s="27"/>
      <c r="R524" s="27"/>
      <c r="S524" s="15"/>
      <c r="U524" s="15"/>
      <c r="Y524" s="25"/>
      <c r="Z524" s="25"/>
      <c r="AA524" s="6"/>
    </row>
    <row r="525" spans="1:27" s="10" customFormat="1" ht="15.9" customHeight="1" x14ac:dyDescent="0.25">
      <c r="A525" s="6"/>
      <c r="F525" s="15"/>
      <c r="G525" s="15"/>
      <c r="I525" s="15"/>
      <c r="J525" s="15"/>
      <c r="L525" s="15"/>
      <c r="M525" s="15"/>
      <c r="N525" s="15"/>
      <c r="O525" s="27"/>
      <c r="P525" s="15"/>
      <c r="Q525" s="27"/>
      <c r="R525" s="27"/>
      <c r="S525" s="15"/>
      <c r="U525" s="15"/>
      <c r="Y525" s="25"/>
      <c r="Z525" s="25"/>
      <c r="AA525" s="6"/>
    </row>
    <row r="526" spans="1:27" s="10" customFormat="1" ht="15.9" customHeight="1" x14ac:dyDescent="0.25">
      <c r="A526" s="6"/>
      <c r="F526" s="15"/>
      <c r="G526" s="15"/>
      <c r="I526" s="15"/>
      <c r="J526" s="15"/>
      <c r="L526" s="15"/>
      <c r="M526" s="15"/>
      <c r="N526" s="15"/>
      <c r="O526" s="27"/>
      <c r="P526" s="15"/>
      <c r="Q526" s="27"/>
      <c r="R526" s="27"/>
      <c r="S526" s="15"/>
      <c r="U526" s="15"/>
      <c r="Y526" s="25"/>
      <c r="Z526" s="25"/>
      <c r="AA526" s="6"/>
    </row>
    <row r="527" spans="1:27" s="10" customFormat="1" ht="15.9" customHeight="1" x14ac:dyDescent="0.25">
      <c r="A527" s="6"/>
      <c r="F527" s="15"/>
      <c r="G527" s="15"/>
      <c r="I527" s="15"/>
      <c r="J527" s="15"/>
      <c r="L527" s="15"/>
      <c r="M527" s="15"/>
      <c r="N527" s="15"/>
      <c r="O527" s="27"/>
      <c r="P527" s="15"/>
      <c r="Q527" s="27"/>
      <c r="R527" s="27"/>
      <c r="S527" s="15"/>
      <c r="U527" s="15"/>
      <c r="Y527" s="25"/>
      <c r="Z527" s="25"/>
      <c r="AA527" s="6"/>
    </row>
    <row r="528" spans="1:27" s="10" customFormat="1" ht="15.9" customHeight="1" x14ac:dyDescent="0.25">
      <c r="A528" s="6"/>
      <c r="F528" s="15"/>
      <c r="G528" s="15"/>
      <c r="I528" s="15"/>
      <c r="J528" s="15"/>
      <c r="L528" s="15"/>
      <c r="M528" s="15"/>
      <c r="N528" s="15"/>
      <c r="O528" s="27"/>
      <c r="P528" s="15"/>
      <c r="Q528" s="27"/>
      <c r="R528" s="27"/>
      <c r="S528" s="15"/>
      <c r="U528" s="15"/>
      <c r="Y528" s="25"/>
      <c r="Z528" s="25"/>
      <c r="AA528" s="6"/>
    </row>
    <row r="529" spans="1:27" s="10" customFormat="1" ht="15.9" customHeight="1" x14ac:dyDescent="0.25">
      <c r="A529" s="6"/>
      <c r="F529" s="15"/>
      <c r="G529" s="15"/>
      <c r="I529" s="15"/>
      <c r="J529" s="15"/>
      <c r="L529" s="15"/>
      <c r="M529" s="15"/>
      <c r="N529" s="15"/>
      <c r="O529" s="27"/>
      <c r="P529" s="15"/>
      <c r="Q529" s="27"/>
      <c r="R529" s="27"/>
      <c r="S529" s="15"/>
      <c r="U529" s="15"/>
      <c r="Y529" s="25"/>
      <c r="Z529" s="25"/>
      <c r="AA529" s="6"/>
    </row>
    <row r="530" spans="1:27" s="10" customFormat="1" ht="15.9" customHeight="1" x14ac:dyDescent="0.25">
      <c r="A530" s="6"/>
      <c r="F530" s="15"/>
      <c r="G530" s="15"/>
      <c r="I530" s="15"/>
      <c r="J530" s="15"/>
      <c r="L530" s="15"/>
      <c r="M530" s="15"/>
      <c r="N530" s="15"/>
      <c r="O530" s="27"/>
      <c r="P530" s="15"/>
      <c r="Q530" s="27"/>
      <c r="R530" s="27"/>
      <c r="S530" s="15"/>
      <c r="U530" s="15"/>
      <c r="Y530" s="25"/>
      <c r="Z530" s="25"/>
      <c r="AA530" s="6"/>
    </row>
    <row r="531" spans="1:27" s="10" customFormat="1" ht="15.9" customHeight="1" x14ac:dyDescent="0.25">
      <c r="A531" s="6"/>
      <c r="F531" s="15"/>
      <c r="G531" s="15"/>
      <c r="I531" s="15"/>
      <c r="J531" s="15"/>
      <c r="L531" s="15"/>
      <c r="M531" s="15"/>
      <c r="N531" s="15"/>
      <c r="O531" s="27"/>
      <c r="P531" s="15"/>
      <c r="Q531" s="27"/>
      <c r="R531" s="27"/>
      <c r="S531" s="15"/>
      <c r="U531" s="15"/>
      <c r="Y531" s="25"/>
      <c r="Z531" s="25"/>
      <c r="AA531" s="6"/>
    </row>
    <row r="532" spans="1:27" s="10" customFormat="1" ht="15.9" customHeight="1" x14ac:dyDescent="0.25">
      <c r="A532" s="6"/>
      <c r="F532" s="15"/>
      <c r="G532" s="15"/>
      <c r="I532" s="15"/>
      <c r="J532" s="15"/>
      <c r="L532" s="15"/>
      <c r="M532" s="15"/>
      <c r="N532" s="15"/>
      <c r="O532" s="27"/>
      <c r="P532" s="15"/>
      <c r="Q532" s="27"/>
      <c r="R532" s="27"/>
      <c r="S532" s="15"/>
      <c r="U532" s="15"/>
      <c r="Y532" s="25"/>
      <c r="Z532" s="25"/>
      <c r="AA532" s="6"/>
    </row>
    <row r="533" spans="1:27" s="10" customFormat="1" ht="15.9" customHeight="1" x14ac:dyDescent="0.25">
      <c r="A533" s="6"/>
      <c r="F533" s="15"/>
      <c r="G533" s="15"/>
      <c r="I533" s="15"/>
      <c r="J533" s="15"/>
      <c r="L533" s="15"/>
      <c r="M533" s="15"/>
      <c r="N533" s="15"/>
      <c r="O533" s="27"/>
      <c r="P533" s="15"/>
      <c r="Q533" s="27"/>
      <c r="R533" s="27"/>
      <c r="S533" s="15"/>
      <c r="U533" s="15"/>
      <c r="Y533" s="25"/>
      <c r="Z533" s="25"/>
      <c r="AA533" s="6"/>
    </row>
    <row r="534" spans="1:27" s="10" customFormat="1" ht="15.9" customHeight="1" x14ac:dyDescent="0.25">
      <c r="A534" s="6"/>
      <c r="F534" s="15"/>
      <c r="G534" s="15"/>
      <c r="I534" s="15"/>
      <c r="J534" s="15"/>
      <c r="L534" s="15"/>
      <c r="M534" s="15"/>
      <c r="N534" s="15"/>
      <c r="O534" s="27"/>
      <c r="P534" s="15"/>
      <c r="Q534" s="27"/>
      <c r="R534" s="27"/>
      <c r="S534" s="15"/>
      <c r="U534" s="15"/>
      <c r="Y534" s="25"/>
      <c r="Z534" s="25"/>
      <c r="AA534" s="6"/>
    </row>
    <row r="535" spans="1:27" s="10" customFormat="1" ht="15.9" customHeight="1" x14ac:dyDescent="0.25">
      <c r="A535" s="6"/>
      <c r="F535" s="15"/>
      <c r="G535" s="15"/>
      <c r="I535" s="15"/>
      <c r="J535" s="15"/>
      <c r="L535" s="15"/>
      <c r="M535" s="15"/>
      <c r="N535" s="15"/>
      <c r="O535" s="27"/>
      <c r="P535" s="15"/>
      <c r="Q535" s="27"/>
      <c r="R535" s="27"/>
      <c r="S535" s="15"/>
      <c r="U535" s="15"/>
      <c r="Y535" s="25"/>
      <c r="Z535" s="25"/>
      <c r="AA535" s="6"/>
    </row>
    <row r="536" spans="1:27" s="10" customFormat="1" ht="15.9" customHeight="1" x14ac:dyDescent="0.25">
      <c r="A536" s="6"/>
      <c r="F536" s="15"/>
      <c r="G536" s="15"/>
      <c r="I536" s="15"/>
      <c r="J536" s="15"/>
      <c r="L536" s="15"/>
      <c r="M536" s="15"/>
      <c r="N536" s="15"/>
      <c r="O536" s="27"/>
      <c r="P536" s="15"/>
      <c r="Q536" s="27"/>
      <c r="R536" s="27"/>
      <c r="S536" s="15"/>
      <c r="U536" s="15"/>
      <c r="Y536" s="25"/>
      <c r="Z536" s="25"/>
      <c r="AA536" s="6"/>
    </row>
    <row r="537" spans="1:27" s="10" customFormat="1" ht="15.9" customHeight="1" x14ac:dyDescent="0.25">
      <c r="A537" s="6"/>
      <c r="F537" s="15"/>
      <c r="G537" s="15"/>
      <c r="I537" s="15"/>
      <c r="J537" s="15"/>
      <c r="L537" s="15"/>
      <c r="M537" s="15"/>
      <c r="N537" s="15"/>
      <c r="O537" s="27"/>
      <c r="P537" s="15"/>
      <c r="Q537" s="27"/>
      <c r="R537" s="27"/>
      <c r="S537" s="15"/>
      <c r="U537" s="15"/>
      <c r="Y537" s="25"/>
      <c r="Z537" s="25"/>
      <c r="AA537" s="6"/>
    </row>
    <row r="538" spans="1:27" s="10" customFormat="1" ht="15.9" customHeight="1" x14ac:dyDescent="0.25">
      <c r="A538" s="6"/>
      <c r="F538" s="15"/>
      <c r="G538" s="15"/>
      <c r="I538" s="15"/>
      <c r="J538" s="15"/>
      <c r="L538" s="15"/>
      <c r="M538" s="15"/>
      <c r="N538" s="15"/>
      <c r="O538" s="27"/>
      <c r="P538" s="15"/>
      <c r="Q538" s="27"/>
      <c r="R538" s="27"/>
      <c r="S538" s="15"/>
      <c r="U538" s="15"/>
      <c r="Y538" s="25"/>
      <c r="Z538" s="25"/>
      <c r="AA538" s="6"/>
    </row>
    <row r="539" spans="1:27" s="10" customFormat="1" ht="15.9" customHeight="1" x14ac:dyDescent="0.25">
      <c r="A539" s="6"/>
      <c r="F539" s="15"/>
      <c r="G539" s="15"/>
      <c r="I539" s="15"/>
      <c r="J539" s="15"/>
      <c r="L539" s="15"/>
      <c r="M539" s="15"/>
      <c r="N539" s="15"/>
      <c r="O539" s="27"/>
      <c r="P539" s="15"/>
      <c r="Q539" s="27"/>
      <c r="R539" s="27"/>
      <c r="S539" s="15"/>
      <c r="U539" s="15"/>
      <c r="Y539" s="25"/>
      <c r="Z539" s="25"/>
      <c r="AA539" s="6"/>
    </row>
    <row r="540" spans="1:27" s="10" customFormat="1" ht="15.9" customHeight="1" x14ac:dyDescent="0.25">
      <c r="A540" s="6"/>
      <c r="F540" s="15"/>
      <c r="G540" s="15"/>
      <c r="I540" s="15"/>
      <c r="J540" s="15"/>
      <c r="L540" s="15"/>
      <c r="M540" s="15"/>
      <c r="N540" s="15"/>
      <c r="O540" s="27"/>
      <c r="P540" s="15"/>
      <c r="Q540" s="27"/>
      <c r="R540" s="27"/>
      <c r="S540" s="15"/>
      <c r="U540" s="15"/>
      <c r="Y540" s="25"/>
      <c r="Z540" s="25"/>
      <c r="AA540" s="6"/>
    </row>
    <row r="541" spans="1:27" s="10" customFormat="1" ht="15.9" customHeight="1" x14ac:dyDescent="0.25">
      <c r="A541" s="6"/>
      <c r="F541" s="15"/>
      <c r="G541" s="15"/>
      <c r="I541" s="15"/>
      <c r="J541" s="15"/>
      <c r="L541" s="15"/>
      <c r="M541" s="15"/>
      <c r="N541" s="15"/>
      <c r="O541" s="27"/>
      <c r="P541" s="15"/>
      <c r="Q541" s="27"/>
      <c r="R541" s="27"/>
      <c r="S541" s="15"/>
      <c r="U541" s="15"/>
      <c r="Y541" s="25"/>
      <c r="Z541" s="25"/>
      <c r="AA541" s="6"/>
    </row>
    <row r="542" spans="1:27" s="10" customFormat="1" ht="15.9" customHeight="1" x14ac:dyDescent="0.25">
      <c r="A542" s="6"/>
      <c r="F542" s="15"/>
      <c r="G542" s="15"/>
      <c r="I542" s="15"/>
      <c r="J542" s="15"/>
      <c r="L542" s="15"/>
      <c r="M542" s="15"/>
      <c r="N542" s="15"/>
      <c r="O542" s="27"/>
      <c r="P542" s="15"/>
      <c r="Q542" s="27"/>
      <c r="R542" s="27"/>
      <c r="S542" s="15"/>
      <c r="U542" s="15"/>
      <c r="Y542" s="25"/>
      <c r="Z542" s="25"/>
      <c r="AA542" s="6"/>
    </row>
    <row r="543" spans="1:27" s="10" customFormat="1" ht="15.9" customHeight="1" x14ac:dyDescent="0.25">
      <c r="A543" s="6"/>
      <c r="F543" s="15"/>
      <c r="G543" s="15"/>
      <c r="I543" s="15"/>
      <c r="J543" s="15"/>
      <c r="L543" s="15"/>
      <c r="M543" s="15"/>
      <c r="N543" s="15"/>
      <c r="O543" s="27"/>
      <c r="P543" s="15"/>
      <c r="Q543" s="27"/>
      <c r="R543" s="27"/>
      <c r="S543" s="15"/>
      <c r="U543" s="15"/>
      <c r="Y543" s="25"/>
      <c r="Z543" s="25"/>
      <c r="AA543" s="6"/>
    </row>
    <row r="544" spans="1:27" s="10" customFormat="1" ht="15.9" customHeight="1" x14ac:dyDescent="0.25">
      <c r="A544" s="6"/>
      <c r="F544" s="15"/>
      <c r="G544" s="15"/>
      <c r="I544" s="15"/>
      <c r="J544" s="15"/>
      <c r="L544" s="15"/>
      <c r="M544" s="15"/>
      <c r="N544" s="15"/>
      <c r="O544" s="27"/>
      <c r="P544" s="15"/>
      <c r="Q544" s="27"/>
      <c r="R544" s="27"/>
      <c r="S544" s="15"/>
      <c r="U544" s="15"/>
      <c r="Y544" s="25"/>
      <c r="Z544" s="25"/>
      <c r="AA544" s="6"/>
    </row>
    <row r="545" spans="1:27" s="10" customFormat="1" ht="15.9" customHeight="1" x14ac:dyDescent="0.25">
      <c r="A545" s="6"/>
      <c r="F545" s="15"/>
      <c r="G545" s="15"/>
      <c r="I545" s="15"/>
      <c r="J545" s="15"/>
      <c r="L545" s="15"/>
      <c r="M545" s="15"/>
      <c r="N545" s="15"/>
      <c r="O545" s="27"/>
      <c r="P545" s="15"/>
      <c r="Q545" s="27"/>
      <c r="R545" s="27"/>
      <c r="S545" s="15"/>
      <c r="U545" s="15"/>
      <c r="Y545" s="25"/>
      <c r="Z545" s="25"/>
      <c r="AA545" s="6"/>
    </row>
    <row r="546" spans="1:27" s="10" customFormat="1" ht="15.9" customHeight="1" x14ac:dyDescent="0.25">
      <c r="A546" s="6"/>
      <c r="F546" s="15"/>
      <c r="G546" s="15"/>
      <c r="I546" s="15"/>
      <c r="J546" s="15"/>
      <c r="L546" s="15"/>
      <c r="M546" s="15"/>
      <c r="N546" s="15"/>
      <c r="O546" s="27"/>
      <c r="P546" s="15"/>
      <c r="Q546" s="27"/>
      <c r="R546" s="27"/>
      <c r="S546" s="15"/>
      <c r="U546" s="15"/>
      <c r="Y546" s="25"/>
      <c r="Z546" s="25"/>
      <c r="AA546" s="6"/>
    </row>
    <row r="547" spans="1:27" s="10" customFormat="1" ht="15.9" customHeight="1" x14ac:dyDescent="0.25">
      <c r="A547" s="6"/>
      <c r="F547" s="15"/>
      <c r="G547" s="15"/>
      <c r="I547" s="15"/>
      <c r="J547" s="15"/>
      <c r="L547" s="15"/>
      <c r="M547" s="15"/>
      <c r="N547" s="15"/>
      <c r="O547" s="27"/>
      <c r="P547" s="15"/>
      <c r="Q547" s="27"/>
      <c r="R547" s="27"/>
      <c r="S547" s="15"/>
      <c r="U547" s="15"/>
      <c r="Y547" s="25"/>
      <c r="Z547" s="25"/>
      <c r="AA547" s="6"/>
    </row>
    <row r="548" spans="1:27" s="10" customFormat="1" ht="15.9" customHeight="1" x14ac:dyDescent="0.25">
      <c r="A548" s="6"/>
      <c r="F548" s="15"/>
      <c r="G548" s="15"/>
      <c r="I548" s="15"/>
      <c r="J548" s="15"/>
      <c r="L548" s="15"/>
      <c r="M548" s="15"/>
      <c r="N548" s="15"/>
      <c r="O548" s="27"/>
      <c r="P548" s="15"/>
      <c r="Q548" s="27"/>
      <c r="R548" s="27"/>
      <c r="S548" s="15"/>
      <c r="U548" s="15"/>
      <c r="Y548" s="25"/>
      <c r="Z548" s="25"/>
      <c r="AA548" s="6"/>
    </row>
    <row r="549" spans="1:27" s="10" customFormat="1" ht="15.9" customHeight="1" x14ac:dyDescent="0.25">
      <c r="A549" s="6"/>
      <c r="F549" s="15"/>
      <c r="G549" s="15"/>
      <c r="I549" s="15"/>
      <c r="J549" s="15"/>
      <c r="L549" s="15"/>
      <c r="M549" s="15"/>
      <c r="N549" s="15"/>
      <c r="O549" s="27"/>
      <c r="P549" s="15"/>
      <c r="Q549" s="27"/>
      <c r="R549" s="27"/>
      <c r="S549" s="15"/>
      <c r="U549" s="15"/>
      <c r="Y549" s="25"/>
      <c r="Z549" s="25"/>
      <c r="AA549" s="6"/>
    </row>
    <row r="550" spans="1:27" s="10" customFormat="1" ht="15.9" customHeight="1" x14ac:dyDescent="0.25">
      <c r="A550" s="6"/>
      <c r="F550" s="15"/>
      <c r="G550" s="15"/>
      <c r="I550" s="15"/>
      <c r="J550" s="15"/>
      <c r="L550" s="15"/>
      <c r="M550" s="15"/>
      <c r="N550" s="15"/>
      <c r="O550" s="27"/>
      <c r="P550" s="15"/>
      <c r="Q550" s="27"/>
      <c r="R550" s="27"/>
      <c r="S550" s="15"/>
      <c r="U550" s="15"/>
      <c r="Y550" s="25"/>
      <c r="Z550" s="25"/>
      <c r="AA550" s="6"/>
    </row>
    <row r="551" spans="1:27" s="10" customFormat="1" ht="15.9" customHeight="1" x14ac:dyDescent="0.25">
      <c r="A551" s="6"/>
      <c r="F551" s="15"/>
      <c r="G551" s="15"/>
      <c r="I551" s="15"/>
      <c r="J551" s="15"/>
      <c r="L551" s="15"/>
      <c r="M551" s="15"/>
      <c r="N551" s="15"/>
      <c r="O551" s="27"/>
      <c r="P551" s="15"/>
      <c r="Q551" s="27"/>
      <c r="R551" s="27"/>
      <c r="S551" s="15"/>
      <c r="U551" s="15"/>
      <c r="Y551" s="25"/>
      <c r="Z551" s="25"/>
      <c r="AA551" s="6"/>
    </row>
    <row r="552" spans="1:27" s="10" customFormat="1" ht="15.9" customHeight="1" x14ac:dyDescent="0.25">
      <c r="A552" s="6"/>
      <c r="F552" s="15"/>
      <c r="G552" s="15"/>
      <c r="I552" s="15"/>
      <c r="J552" s="15"/>
      <c r="L552" s="15"/>
      <c r="M552" s="15"/>
      <c r="N552" s="15"/>
      <c r="O552" s="27"/>
      <c r="P552" s="15"/>
      <c r="Q552" s="27"/>
      <c r="R552" s="27"/>
      <c r="S552" s="15"/>
      <c r="U552" s="15"/>
      <c r="Y552" s="25"/>
      <c r="Z552" s="25"/>
      <c r="AA552" s="6"/>
    </row>
    <row r="553" spans="1:27" s="10" customFormat="1" ht="15.9" customHeight="1" x14ac:dyDescent="0.25">
      <c r="A553" s="6"/>
      <c r="F553" s="15"/>
      <c r="G553" s="15"/>
      <c r="I553" s="15"/>
      <c r="J553" s="15"/>
      <c r="L553" s="15"/>
      <c r="M553" s="15"/>
      <c r="N553" s="15"/>
      <c r="O553" s="27"/>
      <c r="P553" s="15"/>
      <c r="Q553" s="27"/>
      <c r="R553" s="27"/>
      <c r="S553" s="15"/>
      <c r="U553" s="15"/>
      <c r="Y553" s="25"/>
      <c r="Z553" s="25"/>
      <c r="AA553" s="6"/>
    </row>
    <row r="554" spans="1:27" s="10" customFormat="1" ht="15.9" customHeight="1" x14ac:dyDescent="0.25">
      <c r="A554" s="6"/>
      <c r="F554" s="15"/>
      <c r="G554" s="15"/>
      <c r="I554" s="15"/>
      <c r="J554" s="15"/>
      <c r="L554" s="15"/>
      <c r="M554" s="15"/>
      <c r="N554" s="15"/>
      <c r="O554" s="27"/>
      <c r="P554" s="15"/>
      <c r="Q554" s="27"/>
      <c r="R554" s="27"/>
      <c r="S554" s="15"/>
      <c r="U554" s="15"/>
      <c r="Y554" s="25"/>
      <c r="Z554" s="25"/>
      <c r="AA554" s="6"/>
    </row>
    <row r="555" spans="1:27" s="10" customFormat="1" ht="15.9" customHeight="1" x14ac:dyDescent="0.25">
      <c r="A555" s="6"/>
      <c r="F555" s="15"/>
      <c r="G555" s="15"/>
      <c r="I555" s="15"/>
      <c r="J555" s="15"/>
      <c r="L555" s="15"/>
      <c r="M555" s="15"/>
      <c r="N555" s="15"/>
      <c r="O555" s="27"/>
      <c r="P555" s="15"/>
      <c r="Q555" s="27"/>
      <c r="R555" s="27"/>
      <c r="S555" s="15"/>
      <c r="U555" s="15"/>
      <c r="Y555" s="25"/>
      <c r="Z555" s="25"/>
      <c r="AA555" s="6"/>
    </row>
    <row r="556" spans="1:27" s="10" customFormat="1" ht="15.9" customHeight="1" x14ac:dyDescent="0.25">
      <c r="A556" s="6"/>
      <c r="F556" s="15"/>
      <c r="G556" s="15"/>
      <c r="I556" s="15"/>
      <c r="J556" s="15"/>
      <c r="L556" s="15"/>
      <c r="M556" s="15"/>
      <c r="N556" s="15"/>
      <c r="O556" s="27"/>
      <c r="P556" s="15"/>
      <c r="Q556" s="27"/>
      <c r="R556" s="27"/>
      <c r="S556" s="15"/>
      <c r="U556" s="15"/>
      <c r="Y556" s="25"/>
      <c r="Z556" s="25"/>
      <c r="AA556" s="6"/>
    </row>
    <row r="557" spans="1:27" s="10" customFormat="1" ht="15.9" customHeight="1" x14ac:dyDescent="0.25">
      <c r="A557" s="6"/>
      <c r="F557" s="15"/>
      <c r="G557" s="15"/>
      <c r="I557" s="15"/>
      <c r="J557" s="15"/>
      <c r="L557" s="15"/>
      <c r="M557" s="15"/>
      <c r="N557" s="15"/>
      <c r="O557" s="27"/>
      <c r="P557" s="15"/>
      <c r="Q557" s="27"/>
      <c r="R557" s="27"/>
      <c r="S557" s="15"/>
      <c r="U557" s="15"/>
      <c r="Y557" s="25"/>
      <c r="Z557" s="25"/>
      <c r="AA557" s="6"/>
    </row>
    <row r="558" spans="1:27" s="10" customFormat="1" ht="15.9" customHeight="1" x14ac:dyDescent="0.25">
      <c r="A558" s="6"/>
      <c r="F558" s="15"/>
      <c r="G558" s="15"/>
      <c r="I558" s="15"/>
      <c r="J558" s="15"/>
      <c r="L558" s="15"/>
      <c r="M558" s="15"/>
      <c r="N558" s="15"/>
      <c r="O558" s="27"/>
      <c r="P558" s="15"/>
      <c r="Q558" s="27"/>
      <c r="R558" s="27"/>
      <c r="S558" s="15"/>
      <c r="U558" s="15"/>
      <c r="Y558" s="25"/>
      <c r="Z558" s="25"/>
      <c r="AA558" s="6"/>
    </row>
    <row r="559" spans="1:27" s="10" customFormat="1" ht="15.9" customHeight="1" x14ac:dyDescent="0.25">
      <c r="A559" s="6"/>
      <c r="F559" s="15"/>
      <c r="G559" s="15"/>
      <c r="I559" s="15"/>
      <c r="J559" s="15"/>
      <c r="L559" s="15"/>
      <c r="M559" s="15"/>
      <c r="N559" s="15"/>
      <c r="O559" s="27"/>
      <c r="P559" s="15"/>
      <c r="Q559" s="27"/>
      <c r="R559" s="27"/>
      <c r="S559" s="15"/>
      <c r="U559" s="15"/>
      <c r="Y559" s="25"/>
      <c r="Z559" s="25"/>
      <c r="AA559" s="6"/>
    </row>
    <row r="560" spans="1:27" s="10" customFormat="1" ht="15.9" customHeight="1" x14ac:dyDescent="0.25">
      <c r="A560" s="6"/>
      <c r="F560" s="15"/>
      <c r="G560" s="15"/>
      <c r="I560" s="15"/>
      <c r="J560" s="15"/>
      <c r="L560" s="15"/>
      <c r="M560" s="15"/>
      <c r="N560" s="15"/>
      <c r="O560" s="27"/>
      <c r="P560" s="15"/>
      <c r="Q560" s="27"/>
      <c r="R560" s="27"/>
      <c r="S560" s="15"/>
      <c r="U560" s="15"/>
      <c r="Y560" s="25"/>
      <c r="Z560" s="25"/>
      <c r="AA560" s="6"/>
    </row>
    <row r="561" spans="1:27" s="10" customFormat="1" ht="15.9" customHeight="1" x14ac:dyDescent="0.25">
      <c r="A561" s="6"/>
      <c r="F561" s="15"/>
      <c r="G561" s="15"/>
      <c r="I561" s="15"/>
      <c r="J561" s="15"/>
      <c r="L561" s="15"/>
      <c r="M561" s="15"/>
      <c r="N561" s="15"/>
      <c r="O561" s="27"/>
      <c r="P561" s="15"/>
      <c r="Q561" s="27"/>
      <c r="R561" s="27"/>
      <c r="S561" s="15"/>
      <c r="U561" s="15"/>
      <c r="Y561" s="25"/>
      <c r="Z561" s="25"/>
      <c r="AA561" s="6"/>
    </row>
    <row r="562" spans="1:27" s="10" customFormat="1" ht="15.9" customHeight="1" x14ac:dyDescent="0.25">
      <c r="A562" s="6"/>
      <c r="F562" s="15"/>
      <c r="G562" s="15"/>
      <c r="I562" s="15"/>
      <c r="J562" s="15"/>
      <c r="L562" s="15"/>
      <c r="M562" s="15"/>
      <c r="N562" s="15"/>
      <c r="O562" s="27"/>
      <c r="P562" s="15"/>
      <c r="Q562" s="27"/>
      <c r="R562" s="27"/>
      <c r="S562" s="15"/>
      <c r="U562" s="15"/>
      <c r="Y562" s="25"/>
      <c r="Z562" s="25"/>
      <c r="AA562" s="6"/>
    </row>
    <row r="563" spans="1:27" s="10" customFormat="1" ht="15.9" customHeight="1" x14ac:dyDescent="0.25">
      <c r="A563" s="6"/>
      <c r="F563" s="15"/>
      <c r="G563" s="15"/>
      <c r="I563" s="15"/>
      <c r="J563" s="15"/>
      <c r="L563" s="15"/>
      <c r="M563" s="15"/>
      <c r="N563" s="15"/>
      <c r="O563" s="27"/>
      <c r="P563" s="15"/>
      <c r="Q563" s="27"/>
      <c r="R563" s="27"/>
      <c r="S563" s="15"/>
      <c r="U563" s="15"/>
      <c r="Y563" s="25"/>
      <c r="Z563" s="25"/>
      <c r="AA563" s="6"/>
    </row>
    <row r="564" spans="1:27" s="10" customFormat="1" ht="15.9" customHeight="1" x14ac:dyDescent="0.25">
      <c r="A564" s="6"/>
      <c r="F564" s="15"/>
      <c r="G564" s="15"/>
      <c r="I564" s="15"/>
      <c r="J564" s="15"/>
      <c r="L564" s="15"/>
      <c r="M564" s="15"/>
      <c r="N564" s="15"/>
      <c r="O564" s="27"/>
      <c r="P564" s="15"/>
      <c r="Q564" s="27"/>
      <c r="R564" s="27"/>
      <c r="S564" s="15"/>
      <c r="U564" s="15"/>
      <c r="Y564" s="25"/>
      <c r="Z564" s="25"/>
      <c r="AA564" s="6"/>
    </row>
    <row r="565" spans="1:27" s="10" customFormat="1" ht="15.9" customHeight="1" x14ac:dyDescent="0.25">
      <c r="A565" s="6"/>
      <c r="F565" s="15"/>
      <c r="G565" s="15"/>
      <c r="I565" s="15"/>
      <c r="J565" s="15"/>
      <c r="L565" s="15"/>
      <c r="M565" s="15"/>
      <c r="N565" s="15"/>
      <c r="O565" s="27"/>
      <c r="P565" s="15"/>
      <c r="Q565" s="27"/>
      <c r="R565" s="27"/>
      <c r="S565" s="15"/>
      <c r="U565" s="15"/>
      <c r="Y565" s="25"/>
      <c r="Z565" s="25"/>
      <c r="AA565" s="6"/>
    </row>
    <row r="566" spans="1:27" s="10" customFormat="1" ht="15.9" customHeight="1" x14ac:dyDescent="0.25">
      <c r="A566" s="6"/>
      <c r="F566" s="15"/>
      <c r="G566" s="15"/>
      <c r="I566" s="15"/>
      <c r="J566" s="15"/>
      <c r="L566" s="15"/>
      <c r="M566" s="15"/>
      <c r="N566" s="15"/>
      <c r="O566" s="27"/>
      <c r="P566" s="15"/>
      <c r="Q566" s="27"/>
      <c r="R566" s="27"/>
      <c r="S566" s="15"/>
      <c r="U566" s="15"/>
      <c r="Y566" s="25"/>
      <c r="Z566" s="25"/>
      <c r="AA566" s="6"/>
    </row>
    <row r="567" spans="1:27" s="10" customFormat="1" ht="15.9" customHeight="1" x14ac:dyDescent="0.25">
      <c r="A567" s="6"/>
      <c r="F567" s="15"/>
      <c r="G567" s="15"/>
      <c r="I567" s="15"/>
      <c r="J567" s="15"/>
      <c r="L567" s="15"/>
      <c r="M567" s="15"/>
      <c r="N567" s="15"/>
      <c r="O567" s="27"/>
      <c r="P567" s="15"/>
      <c r="Q567" s="27"/>
      <c r="R567" s="27"/>
      <c r="S567" s="15"/>
      <c r="U567" s="15"/>
      <c r="Y567" s="25"/>
      <c r="Z567" s="25"/>
      <c r="AA567" s="6"/>
    </row>
    <row r="568" spans="1:27" s="10" customFormat="1" ht="15.9" customHeight="1" x14ac:dyDescent="0.25">
      <c r="A568" s="6"/>
      <c r="F568" s="15"/>
      <c r="G568" s="15"/>
      <c r="I568" s="15"/>
      <c r="J568" s="15"/>
      <c r="L568" s="15"/>
      <c r="M568" s="15"/>
      <c r="N568" s="15"/>
      <c r="O568" s="27"/>
      <c r="P568" s="15"/>
      <c r="Q568" s="27"/>
      <c r="R568" s="27"/>
      <c r="S568" s="15"/>
      <c r="U568" s="15"/>
      <c r="Y568" s="25"/>
      <c r="Z568" s="25"/>
      <c r="AA568" s="6"/>
    </row>
    <row r="569" spans="1:27" s="10" customFormat="1" ht="15.9" customHeight="1" x14ac:dyDescent="0.25">
      <c r="A569" s="6"/>
      <c r="F569" s="15"/>
      <c r="G569" s="15"/>
      <c r="I569" s="15"/>
      <c r="J569" s="15"/>
      <c r="L569" s="15"/>
      <c r="M569" s="15"/>
      <c r="N569" s="15"/>
      <c r="O569" s="27"/>
      <c r="P569" s="15"/>
      <c r="Q569" s="27"/>
      <c r="R569" s="27"/>
      <c r="S569" s="15"/>
      <c r="U569" s="15"/>
      <c r="Y569" s="25"/>
      <c r="Z569" s="25"/>
      <c r="AA569" s="6"/>
    </row>
    <row r="570" spans="1:27" s="10" customFormat="1" ht="15.9" customHeight="1" x14ac:dyDescent="0.25">
      <c r="A570" s="6"/>
      <c r="F570" s="15"/>
      <c r="G570" s="15"/>
      <c r="I570" s="15"/>
      <c r="J570" s="15"/>
      <c r="L570" s="15"/>
      <c r="M570" s="15"/>
      <c r="N570" s="15"/>
      <c r="O570" s="27"/>
      <c r="P570" s="15"/>
      <c r="Q570" s="27"/>
      <c r="R570" s="27"/>
      <c r="S570" s="15"/>
      <c r="U570" s="15"/>
      <c r="Y570" s="25"/>
      <c r="Z570" s="25"/>
      <c r="AA570" s="6"/>
    </row>
    <row r="571" spans="1:27" s="10" customFormat="1" ht="15.9" customHeight="1" x14ac:dyDescent="0.25">
      <c r="A571" s="6"/>
      <c r="F571" s="15"/>
      <c r="G571" s="15"/>
      <c r="I571" s="15"/>
      <c r="J571" s="15"/>
      <c r="L571" s="15"/>
      <c r="M571" s="15"/>
      <c r="N571" s="15"/>
      <c r="O571" s="27"/>
      <c r="P571" s="15"/>
      <c r="Q571" s="27"/>
      <c r="R571" s="27"/>
      <c r="S571" s="15"/>
      <c r="U571" s="15"/>
      <c r="Y571" s="25"/>
      <c r="Z571" s="25"/>
      <c r="AA571" s="6"/>
    </row>
    <row r="572" spans="1:27" s="10" customFormat="1" ht="15.9" customHeight="1" x14ac:dyDescent="0.25">
      <c r="A572" s="6"/>
      <c r="F572" s="15"/>
      <c r="G572" s="15"/>
      <c r="I572" s="15"/>
      <c r="J572" s="15"/>
      <c r="L572" s="15"/>
      <c r="M572" s="15"/>
      <c r="N572" s="15"/>
      <c r="O572" s="27"/>
      <c r="P572" s="15"/>
      <c r="Q572" s="27"/>
      <c r="R572" s="27"/>
      <c r="S572" s="15"/>
      <c r="U572" s="15"/>
      <c r="Y572" s="25"/>
      <c r="Z572" s="25"/>
      <c r="AA572" s="6"/>
    </row>
    <row r="573" spans="1:27" s="10" customFormat="1" ht="15.9" customHeight="1" x14ac:dyDescent="0.25">
      <c r="A573" s="6"/>
      <c r="F573" s="15"/>
      <c r="G573" s="15"/>
      <c r="I573" s="15"/>
      <c r="J573" s="15"/>
      <c r="L573" s="15"/>
      <c r="M573" s="15"/>
      <c r="N573" s="15"/>
      <c r="O573" s="27"/>
      <c r="P573" s="15"/>
      <c r="Q573" s="27"/>
      <c r="R573" s="27"/>
      <c r="S573" s="15"/>
      <c r="U573" s="15"/>
      <c r="Y573" s="25"/>
      <c r="Z573" s="25"/>
      <c r="AA573" s="6"/>
    </row>
    <row r="574" spans="1:27" s="10" customFormat="1" ht="15.9" customHeight="1" x14ac:dyDescent="0.25">
      <c r="A574" s="6"/>
      <c r="F574" s="15"/>
      <c r="G574" s="15"/>
      <c r="I574" s="15"/>
      <c r="J574" s="15"/>
      <c r="L574" s="15"/>
      <c r="M574" s="15"/>
      <c r="N574" s="15"/>
      <c r="O574" s="27"/>
      <c r="P574" s="15"/>
      <c r="Q574" s="27"/>
      <c r="R574" s="27"/>
      <c r="S574" s="15"/>
      <c r="U574" s="15"/>
      <c r="Y574" s="25"/>
      <c r="Z574" s="25"/>
      <c r="AA574" s="6"/>
    </row>
    <row r="575" spans="1:27" s="10" customFormat="1" ht="15.9" customHeight="1" x14ac:dyDescent="0.25">
      <c r="A575" s="6"/>
      <c r="F575" s="15"/>
      <c r="G575" s="15"/>
      <c r="I575" s="15"/>
      <c r="J575" s="15"/>
      <c r="L575" s="15"/>
      <c r="M575" s="15"/>
      <c r="N575" s="15"/>
      <c r="O575" s="27"/>
      <c r="P575" s="15"/>
      <c r="Q575" s="27"/>
      <c r="R575" s="27"/>
      <c r="S575" s="15"/>
      <c r="U575" s="15"/>
      <c r="Y575" s="25"/>
      <c r="Z575" s="25"/>
      <c r="AA575" s="6"/>
    </row>
    <row r="576" spans="1:27" s="10" customFormat="1" ht="15.9" customHeight="1" x14ac:dyDescent="0.25">
      <c r="A576" s="6"/>
      <c r="F576" s="15"/>
      <c r="G576" s="15"/>
      <c r="I576" s="15"/>
      <c r="J576" s="15"/>
      <c r="L576" s="15"/>
      <c r="M576" s="15"/>
      <c r="N576" s="15"/>
      <c r="O576" s="27"/>
      <c r="P576" s="15"/>
      <c r="Q576" s="27"/>
      <c r="R576" s="27"/>
      <c r="S576" s="15"/>
      <c r="U576" s="15"/>
      <c r="Y576" s="25"/>
      <c r="Z576" s="25"/>
      <c r="AA576" s="6"/>
    </row>
    <row r="577" spans="1:27" s="10" customFormat="1" ht="15.9" customHeight="1" x14ac:dyDescent="0.25">
      <c r="A577" s="6"/>
      <c r="F577" s="15"/>
      <c r="G577" s="15"/>
      <c r="I577" s="15"/>
      <c r="J577" s="15"/>
      <c r="L577" s="15"/>
      <c r="M577" s="15"/>
      <c r="N577" s="15"/>
      <c r="O577" s="27"/>
      <c r="P577" s="15"/>
      <c r="Q577" s="27"/>
      <c r="R577" s="27"/>
      <c r="S577" s="15"/>
      <c r="U577" s="15"/>
      <c r="Y577" s="25"/>
      <c r="Z577" s="25"/>
      <c r="AA577" s="6"/>
    </row>
    <row r="578" spans="1:27" s="10" customFormat="1" ht="15.9" customHeight="1" x14ac:dyDescent="0.25">
      <c r="A578" s="6"/>
      <c r="F578" s="15"/>
      <c r="G578" s="15"/>
      <c r="I578" s="15"/>
      <c r="J578" s="15"/>
      <c r="L578" s="15"/>
      <c r="M578" s="15"/>
      <c r="N578" s="15"/>
      <c r="O578" s="27"/>
      <c r="P578" s="15"/>
      <c r="Q578" s="27"/>
      <c r="R578" s="27"/>
      <c r="S578" s="15"/>
      <c r="U578" s="15"/>
      <c r="Y578" s="25"/>
      <c r="Z578" s="25"/>
      <c r="AA578" s="6"/>
    </row>
    <row r="579" spans="1:27" s="10" customFormat="1" ht="15.9" customHeight="1" x14ac:dyDescent="0.25">
      <c r="A579" s="6"/>
      <c r="F579" s="15"/>
      <c r="G579" s="15"/>
      <c r="I579" s="15"/>
      <c r="J579" s="15"/>
      <c r="L579" s="15"/>
      <c r="M579" s="15"/>
      <c r="N579" s="15"/>
      <c r="O579" s="27"/>
      <c r="P579" s="15"/>
      <c r="Q579" s="27"/>
      <c r="R579" s="27"/>
      <c r="S579" s="15"/>
      <c r="U579" s="15"/>
      <c r="Y579" s="25"/>
      <c r="Z579" s="25"/>
      <c r="AA579" s="6"/>
    </row>
    <row r="580" spans="1:27" s="10" customFormat="1" ht="15.9" customHeight="1" x14ac:dyDescent="0.25">
      <c r="A580" s="6"/>
      <c r="F580" s="15"/>
      <c r="G580" s="15"/>
      <c r="I580" s="15"/>
      <c r="J580" s="15"/>
      <c r="L580" s="15"/>
      <c r="M580" s="15"/>
      <c r="N580" s="15"/>
      <c r="O580" s="27"/>
      <c r="P580" s="15"/>
      <c r="Q580" s="27"/>
      <c r="R580" s="27"/>
      <c r="S580" s="15"/>
      <c r="U580" s="15"/>
      <c r="Y580" s="25"/>
      <c r="Z580" s="25"/>
      <c r="AA580" s="6"/>
    </row>
    <row r="581" spans="1:27" s="10" customFormat="1" ht="15.9" customHeight="1" x14ac:dyDescent="0.25">
      <c r="A581" s="6"/>
      <c r="F581" s="15"/>
      <c r="G581" s="15"/>
      <c r="I581" s="15"/>
      <c r="J581" s="15"/>
      <c r="L581" s="15"/>
      <c r="M581" s="15"/>
      <c r="N581" s="15"/>
      <c r="O581" s="27"/>
      <c r="P581" s="15"/>
      <c r="Q581" s="27"/>
      <c r="R581" s="27"/>
      <c r="S581" s="15"/>
      <c r="U581" s="15"/>
      <c r="Y581" s="25"/>
      <c r="Z581" s="25"/>
      <c r="AA581" s="6"/>
    </row>
    <row r="582" spans="1:27" s="10" customFormat="1" ht="15.9" customHeight="1" x14ac:dyDescent="0.25">
      <c r="A582" s="6"/>
      <c r="F582" s="15"/>
      <c r="G582" s="15"/>
      <c r="I582" s="15"/>
      <c r="J582" s="15"/>
      <c r="L582" s="15"/>
      <c r="M582" s="15"/>
      <c r="N582" s="15"/>
      <c r="O582" s="27"/>
      <c r="P582" s="15"/>
      <c r="Q582" s="27"/>
      <c r="R582" s="27"/>
      <c r="S582" s="15"/>
      <c r="U582" s="15"/>
      <c r="Y582" s="25"/>
      <c r="Z582" s="25"/>
      <c r="AA582" s="6"/>
    </row>
    <row r="583" spans="1:27" s="10" customFormat="1" ht="15.9" customHeight="1" x14ac:dyDescent="0.25">
      <c r="A583" s="6"/>
      <c r="F583" s="15"/>
      <c r="G583" s="15"/>
      <c r="I583" s="15"/>
      <c r="J583" s="15"/>
      <c r="L583" s="15"/>
      <c r="M583" s="15"/>
      <c r="N583" s="15"/>
      <c r="O583" s="27"/>
      <c r="P583" s="15"/>
      <c r="Q583" s="27"/>
      <c r="R583" s="27"/>
      <c r="S583" s="15"/>
      <c r="U583" s="15"/>
      <c r="Y583" s="25"/>
      <c r="Z583" s="25"/>
      <c r="AA583" s="6"/>
    </row>
    <row r="584" spans="1:27" s="10" customFormat="1" ht="15.9" customHeight="1" x14ac:dyDescent="0.25">
      <c r="A584" s="6"/>
      <c r="F584" s="15"/>
      <c r="G584" s="15"/>
      <c r="I584" s="15"/>
      <c r="J584" s="15"/>
      <c r="L584" s="15"/>
      <c r="M584" s="15"/>
      <c r="N584" s="15"/>
      <c r="O584" s="27"/>
      <c r="P584" s="15"/>
      <c r="Q584" s="27"/>
      <c r="R584" s="27"/>
      <c r="S584" s="15"/>
      <c r="U584" s="15"/>
      <c r="Y584" s="25"/>
      <c r="Z584" s="25"/>
      <c r="AA584" s="6"/>
    </row>
    <row r="585" spans="1:27" s="10" customFormat="1" ht="15.9" customHeight="1" x14ac:dyDescent="0.25">
      <c r="A585" s="6"/>
      <c r="F585" s="15"/>
      <c r="G585" s="15"/>
      <c r="I585" s="15"/>
      <c r="J585" s="15"/>
      <c r="L585" s="15"/>
      <c r="M585" s="15"/>
      <c r="N585" s="15"/>
      <c r="O585" s="27"/>
      <c r="P585" s="15"/>
      <c r="Q585" s="27"/>
      <c r="R585" s="27"/>
      <c r="S585" s="15"/>
      <c r="U585" s="15"/>
      <c r="Y585" s="25"/>
      <c r="Z585" s="25"/>
      <c r="AA585" s="6"/>
    </row>
    <row r="586" spans="1:27" s="10" customFormat="1" ht="15.9" customHeight="1" x14ac:dyDescent="0.25">
      <c r="A586" s="6"/>
      <c r="F586" s="15"/>
      <c r="G586" s="15"/>
      <c r="I586" s="15"/>
      <c r="J586" s="15"/>
      <c r="L586" s="15"/>
      <c r="M586" s="15"/>
      <c r="N586" s="15"/>
      <c r="O586" s="27"/>
      <c r="P586" s="15"/>
      <c r="Q586" s="27"/>
      <c r="R586" s="27"/>
      <c r="S586" s="15"/>
      <c r="U586" s="15"/>
      <c r="Y586" s="25"/>
      <c r="Z586" s="25"/>
      <c r="AA586" s="6"/>
    </row>
    <row r="587" spans="1:27" s="10" customFormat="1" ht="15.9" customHeight="1" x14ac:dyDescent="0.25">
      <c r="A587" s="6"/>
      <c r="F587" s="15"/>
      <c r="G587" s="15"/>
      <c r="I587" s="15"/>
      <c r="J587" s="15"/>
      <c r="L587" s="15"/>
      <c r="M587" s="15"/>
      <c r="N587" s="15"/>
      <c r="O587" s="27"/>
      <c r="P587" s="15"/>
      <c r="Q587" s="27"/>
      <c r="R587" s="27"/>
      <c r="S587" s="15"/>
      <c r="U587" s="15"/>
      <c r="Y587" s="25"/>
      <c r="Z587" s="25"/>
      <c r="AA587" s="6"/>
    </row>
    <row r="588" spans="1:27" s="10" customFormat="1" ht="15.9" customHeight="1" x14ac:dyDescent="0.25">
      <c r="A588" s="6"/>
      <c r="F588" s="15"/>
      <c r="G588" s="15"/>
      <c r="I588" s="15"/>
      <c r="J588" s="15"/>
      <c r="L588" s="15"/>
      <c r="M588" s="15"/>
      <c r="N588" s="15"/>
      <c r="O588" s="27"/>
      <c r="P588" s="15"/>
      <c r="Q588" s="27"/>
      <c r="R588" s="27"/>
      <c r="S588" s="15"/>
      <c r="U588" s="15"/>
      <c r="Y588" s="25"/>
      <c r="Z588" s="25"/>
      <c r="AA588" s="6"/>
    </row>
    <row r="589" spans="1:27" s="10" customFormat="1" ht="15.9" customHeight="1" x14ac:dyDescent="0.25">
      <c r="A589" s="6"/>
      <c r="F589" s="15"/>
      <c r="G589" s="15"/>
      <c r="I589" s="15"/>
      <c r="J589" s="15"/>
      <c r="L589" s="15"/>
      <c r="M589" s="15"/>
      <c r="N589" s="15"/>
      <c r="O589" s="27"/>
      <c r="P589" s="15"/>
      <c r="Q589" s="27"/>
      <c r="R589" s="27"/>
      <c r="S589" s="15"/>
      <c r="U589" s="15"/>
      <c r="Y589" s="25"/>
      <c r="Z589" s="25"/>
      <c r="AA589" s="6"/>
    </row>
    <row r="590" spans="1:27" s="10" customFormat="1" ht="15.9" customHeight="1" x14ac:dyDescent="0.25">
      <c r="A590" s="6"/>
      <c r="F590" s="15"/>
      <c r="G590" s="15"/>
      <c r="I590" s="15"/>
      <c r="J590" s="15"/>
      <c r="L590" s="15"/>
      <c r="M590" s="15"/>
      <c r="N590" s="15"/>
      <c r="O590" s="27"/>
      <c r="P590" s="15"/>
      <c r="Q590" s="27"/>
      <c r="R590" s="27"/>
      <c r="S590" s="15"/>
      <c r="U590" s="15"/>
      <c r="Y590" s="25"/>
      <c r="Z590" s="25"/>
      <c r="AA590" s="6"/>
    </row>
    <row r="591" spans="1:27" s="10" customFormat="1" ht="15.9" customHeight="1" x14ac:dyDescent="0.25">
      <c r="A591" s="6"/>
      <c r="F591" s="15"/>
      <c r="G591" s="15"/>
      <c r="I591" s="15"/>
      <c r="J591" s="15"/>
      <c r="L591" s="15"/>
      <c r="M591" s="15"/>
      <c r="N591" s="15"/>
      <c r="O591" s="27"/>
      <c r="P591" s="15"/>
      <c r="Q591" s="27"/>
      <c r="R591" s="27"/>
      <c r="S591" s="15"/>
      <c r="U591" s="15"/>
      <c r="Y591" s="25"/>
      <c r="Z591" s="25"/>
      <c r="AA591" s="6"/>
    </row>
    <row r="592" spans="1:27" s="10" customFormat="1" ht="15.9" customHeight="1" x14ac:dyDescent="0.25">
      <c r="A592" s="6"/>
      <c r="F592" s="15"/>
      <c r="G592" s="15"/>
      <c r="I592" s="15"/>
      <c r="J592" s="15"/>
      <c r="L592" s="15"/>
      <c r="M592" s="15"/>
      <c r="N592" s="15"/>
      <c r="O592" s="27"/>
      <c r="P592" s="15"/>
      <c r="Q592" s="27"/>
      <c r="R592" s="27"/>
      <c r="S592" s="15"/>
      <c r="U592" s="15"/>
      <c r="Y592" s="25"/>
      <c r="Z592" s="25"/>
      <c r="AA592" s="6"/>
    </row>
    <row r="593" spans="1:27" s="10" customFormat="1" ht="15.9" customHeight="1" x14ac:dyDescent="0.25">
      <c r="A593" s="6"/>
      <c r="F593" s="15"/>
      <c r="G593" s="15"/>
      <c r="I593" s="15"/>
      <c r="J593" s="15"/>
      <c r="L593" s="15"/>
      <c r="M593" s="15"/>
      <c r="N593" s="15"/>
      <c r="O593" s="27"/>
      <c r="P593" s="15"/>
      <c r="Q593" s="27"/>
      <c r="R593" s="27"/>
      <c r="S593" s="15"/>
      <c r="U593" s="15"/>
      <c r="Y593" s="25"/>
      <c r="Z593" s="25"/>
      <c r="AA593" s="6"/>
    </row>
    <row r="594" spans="1:27" s="10" customFormat="1" ht="15.9" customHeight="1" x14ac:dyDescent="0.25">
      <c r="A594" s="6"/>
      <c r="F594" s="15"/>
      <c r="G594" s="15"/>
      <c r="I594" s="15"/>
      <c r="J594" s="15"/>
      <c r="L594" s="15"/>
      <c r="M594" s="15"/>
      <c r="N594" s="15"/>
      <c r="O594" s="27"/>
      <c r="P594" s="15"/>
      <c r="Q594" s="27"/>
      <c r="R594" s="27"/>
      <c r="S594" s="15"/>
      <c r="U594" s="15"/>
      <c r="Y594" s="25"/>
      <c r="Z594" s="25"/>
      <c r="AA594" s="6"/>
    </row>
    <row r="595" spans="1:27" s="10" customFormat="1" ht="15.9" customHeight="1" x14ac:dyDescent="0.25">
      <c r="A595" s="6"/>
      <c r="F595" s="15"/>
      <c r="G595" s="15"/>
      <c r="I595" s="15"/>
      <c r="J595" s="15"/>
      <c r="L595" s="15"/>
      <c r="M595" s="15"/>
      <c r="N595" s="15"/>
      <c r="O595" s="27"/>
      <c r="P595" s="15"/>
      <c r="Q595" s="27"/>
      <c r="R595" s="27"/>
      <c r="S595" s="15"/>
      <c r="U595" s="15"/>
      <c r="Y595" s="25"/>
      <c r="Z595" s="25"/>
      <c r="AA595" s="6"/>
    </row>
    <row r="596" spans="1:27" s="10" customFormat="1" ht="15.9" customHeight="1" x14ac:dyDescent="0.25">
      <c r="A596" s="6"/>
      <c r="F596" s="15"/>
      <c r="G596" s="15"/>
      <c r="I596" s="15"/>
      <c r="J596" s="15"/>
      <c r="L596" s="15"/>
      <c r="M596" s="15"/>
      <c r="N596" s="15"/>
      <c r="O596" s="27"/>
      <c r="P596" s="15"/>
      <c r="Q596" s="27"/>
      <c r="R596" s="27"/>
      <c r="S596" s="15"/>
      <c r="U596" s="15"/>
      <c r="Y596" s="25"/>
      <c r="Z596" s="25"/>
      <c r="AA596" s="6"/>
    </row>
    <row r="597" spans="1:27" s="10" customFormat="1" ht="15.9" customHeight="1" x14ac:dyDescent="0.25">
      <c r="A597" s="6"/>
      <c r="F597" s="15"/>
      <c r="G597" s="15"/>
      <c r="I597" s="15"/>
      <c r="J597" s="15"/>
      <c r="L597" s="15"/>
      <c r="M597" s="15"/>
      <c r="N597" s="15"/>
      <c r="O597" s="27"/>
      <c r="P597" s="15"/>
      <c r="Q597" s="27"/>
      <c r="R597" s="27"/>
      <c r="S597" s="15"/>
      <c r="U597" s="15"/>
      <c r="Y597" s="25"/>
      <c r="Z597" s="25"/>
      <c r="AA597" s="6"/>
    </row>
    <row r="598" spans="1:27" s="10" customFormat="1" ht="15.9" customHeight="1" x14ac:dyDescent="0.25">
      <c r="A598" s="6"/>
      <c r="F598" s="15"/>
      <c r="G598" s="15"/>
      <c r="I598" s="15"/>
      <c r="J598" s="15"/>
      <c r="L598" s="15"/>
      <c r="M598" s="15"/>
      <c r="N598" s="15"/>
      <c r="O598" s="27"/>
      <c r="P598" s="15"/>
      <c r="Q598" s="27"/>
      <c r="R598" s="27"/>
      <c r="S598" s="15"/>
      <c r="U598" s="15"/>
      <c r="Y598" s="25"/>
      <c r="Z598" s="25"/>
      <c r="AA598" s="6"/>
    </row>
    <row r="599" spans="1:27" s="10" customFormat="1" ht="15.9" customHeight="1" x14ac:dyDescent="0.25">
      <c r="A599" s="6"/>
      <c r="F599" s="15"/>
      <c r="G599" s="15"/>
      <c r="I599" s="15"/>
      <c r="J599" s="15"/>
      <c r="L599" s="15"/>
      <c r="M599" s="15"/>
      <c r="N599" s="15"/>
      <c r="O599" s="27"/>
      <c r="P599" s="15"/>
      <c r="Q599" s="27"/>
      <c r="R599" s="27"/>
      <c r="S599" s="15"/>
      <c r="U599" s="15"/>
      <c r="Y599" s="25"/>
      <c r="Z599" s="25"/>
      <c r="AA599" s="6"/>
    </row>
    <row r="600" spans="1:27" s="10" customFormat="1" ht="15.9" customHeight="1" x14ac:dyDescent="0.25">
      <c r="A600" s="6"/>
      <c r="F600" s="15"/>
      <c r="G600" s="15"/>
      <c r="I600" s="15"/>
      <c r="J600" s="15"/>
      <c r="L600" s="15"/>
      <c r="M600" s="15"/>
      <c r="N600" s="15"/>
      <c r="O600" s="27"/>
      <c r="P600" s="15"/>
      <c r="Q600" s="27"/>
      <c r="R600" s="27"/>
      <c r="S600" s="15"/>
      <c r="U600" s="15"/>
      <c r="Y600" s="25"/>
      <c r="Z600" s="25"/>
      <c r="AA600" s="6"/>
    </row>
    <row r="601" spans="1:27" s="10" customFormat="1" ht="15.9" customHeight="1" x14ac:dyDescent="0.25">
      <c r="A601" s="6"/>
      <c r="F601" s="15"/>
      <c r="G601" s="15"/>
      <c r="I601" s="15"/>
      <c r="J601" s="15"/>
      <c r="L601" s="15"/>
      <c r="M601" s="15"/>
      <c r="N601" s="15"/>
      <c r="O601" s="27"/>
      <c r="P601" s="15"/>
      <c r="Q601" s="27"/>
      <c r="R601" s="27"/>
      <c r="S601" s="15"/>
      <c r="U601" s="15"/>
      <c r="Y601" s="25"/>
      <c r="Z601" s="25"/>
      <c r="AA601" s="6"/>
    </row>
    <row r="602" spans="1:27" s="10" customFormat="1" ht="15.9" customHeight="1" x14ac:dyDescent="0.25">
      <c r="A602" s="6"/>
      <c r="F602" s="15"/>
      <c r="G602" s="15"/>
      <c r="I602" s="15"/>
      <c r="J602" s="15"/>
      <c r="L602" s="15"/>
      <c r="M602" s="15"/>
      <c r="N602" s="15"/>
      <c r="O602" s="27"/>
      <c r="P602" s="15"/>
      <c r="Q602" s="27"/>
      <c r="R602" s="27"/>
      <c r="S602" s="15"/>
      <c r="U602" s="15"/>
      <c r="Y602" s="25"/>
      <c r="Z602" s="25"/>
      <c r="AA602" s="6"/>
    </row>
    <row r="603" spans="1:27" s="10" customFormat="1" ht="15.9" customHeight="1" x14ac:dyDescent="0.25">
      <c r="A603" s="6"/>
      <c r="F603" s="15"/>
      <c r="G603" s="15"/>
      <c r="I603" s="15"/>
      <c r="J603" s="15"/>
      <c r="L603" s="15"/>
      <c r="M603" s="15"/>
      <c r="N603" s="15"/>
      <c r="O603" s="27"/>
      <c r="P603" s="15"/>
      <c r="Q603" s="27"/>
      <c r="R603" s="27"/>
      <c r="S603" s="15"/>
      <c r="U603" s="15"/>
      <c r="Y603" s="25"/>
      <c r="Z603" s="25"/>
      <c r="AA603" s="6"/>
    </row>
    <row r="604" spans="1:27" s="10" customFormat="1" ht="15.9" customHeight="1" x14ac:dyDescent="0.25">
      <c r="A604" s="6"/>
      <c r="F604" s="15"/>
      <c r="G604" s="15"/>
      <c r="I604" s="15"/>
      <c r="J604" s="15"/>
      <c r="L604" s="15"/>
      <c r="M604" s="15"/>
      <c r="N604" s="15"/>
      <c r="O604" s="27"/>
      <c r="P604" s="15"/>
      <c r="Q604" s="27"/>
      <c r="R604" s="27"/>
      <c r="S604" s="15"/>
      <c r="U604" s="15"/>
      <c r="Y604" s="25"/>
      <c r="Z604" s="25"/>
      <c r="AA604" s="6"/>
    </row>
    <row r="605" spans="1:27" s="10" customFormat="1" ht="15.9" customHeight="1" x14ac:dyDescent="0.25">
      <c r="A605" s="6"/>
      <c r="F605" s="15"/>
      <c r="G605" s="15"/>
      <c r="I605" s="15"/>
      <c r="J605" s="15"/>
      <c r="L605" s="15"/>
      <c r="M605" s="15"/>
      <c r="N605" s="15"/>
      <c r="O605" s="27"/>
      <c r="P605" s="15"/>
      <c r="Q605" s="27"/>
      <c r="R605" s="27"/>
      <c r="S605" s="15"/>
      <c r="U605" s="15"/>
      <c r="Y605" s="25"/>
      <c r="Z605" s="25"/>
      <c r="AA605" s="6"/>
    </row>
    <row r="606" spans="1:27" s="10" customFormat="1" ht="15.9" customHeight="1" x14ac:dyDescent="0.25">
      <c r="A606" s="6"/>
      <c r="F606" s="15"/>
      <c r="G606" s="15"/>
      <c r="I606" s="15"/>
      <c r="J606" s="15"/>
      <c r="L606" s="15"/>
      <c r="M606" s="15"/>
      <c r="N606" s="15"/>
      <c r="O606" s="27"/>
      <c r="P606" s="15"/>
      <c r="Q606" s="27"/>
      <c r="R606" s="27"/>
      <c r="S606" s="15"/>
      <c r="U606" s="15"/>
      <c r="Y606" s="25"/>
      <c r="Z606" s="25"/>
      <c r="AA606" s="6"/>
    </row>
    <row r="607" spans="1:27" s="10" customFormat="1" ht="15.9" customHeight="1" x14ac:dyDescent="0.25">
      <c r="A607" s="6"/>
      <c r="F607" s="15"/>
      <c r="G607" s="15"/>
      <c r="I607" s="15"/>
      <c r="J607" s="15"/>
      <c r="L607" s="15"/>
      <c r="M607" s="15"/>
      <c r="N607" s="15"/>
      <c r="O607" s="27"/>
      <c r="P607" s="15"/>
      <c r="Q607" s="27"/>
      <c r="R607" s="27"/>
      <c r="S607" s="15"/>
      <c r="U607" s="15"/>
      <c r="Y607" s="25"/>
      <c r="Z607" s="25"/>
      <c r="AA607" s="6"/>
    </row>
    <row r="608" spans="1:27" s="10" customFormat="1" ht="15.9" customHeight="1" x14ac:dyDescent="0.25">
      <c r="A608" s="6"/>
      <c r="F608" s="15"/>
      <c r="G608" s="15"/>
      <c r="I608" s="15"/>
      <c r="J608" s="15"/>
      <c r="L608" s="15"/>
      <c r="M608" s="15"/>
      <c r="N608" s="15"/>
      <c r="O608" s="27"/>
      <c r="P608" s="15"/>
      <c r="Q608" s="27"/>
      <c r="R608" s="27"/>
      <c r="S608" s="15"/>
      <c r="U608" s="15"/>
      <c r="Y608" s="25"/>
      <c r="Z608" s="25"/>
      <c r="AA608" s="6"/>
    </row>
    <row r="609" spans="1:27" s="10" customFormat="1" ht="15.9" customHeight="1" x14ac:dyDescent="0.25">
      <c r="A609" s="6"/>
      <c r="F609" s="15"/>
      <c r="G609" s="15"/>
      <c r="I609" s="15"/>
      <c r="J609" s="15"/>
      <c r="L609" s="15"/>
      <c r="M609" s="15"/>
      <c r="N609" s="15"/>
      <c r="O609" s="27"/>
      <c r="P609" s="15"/>
      <c r="Q609" s="27"/>
      <c r="R609" s="27"/>
      <c r="S609" s="15"/>
      <c r="U609" s="15"/>
      <c r="Y609" s="25"/>
      <c r="Z609" s="25"/>
      <c r="AA609" s="6"/>
    </row>
    <row r="610" spans="1:27" s="10" customFormat="1" ht="15.9" customHeight="1" x14ac:dyDescent="0.25">
      <c r="A610" s="6"/>
      <c r="F610" s="15"/>
      <c r="G610" s="15"/>
      <c r="I610" s="15"/>
      <c r="J610" s="15"/>
      <c r="L610" s="15"/>
      <c r="M610" s="15"/>
      <c r="N610" s="15"/>
      <c r="O610" s="27"/>
      <c r="P610" s="15"/>
      <c r="Q610" s="27"/>
      <c r="R610" s="27"/>
      <c r="S610" s="15"/>
      <c r="U610" s="15"/>
      <c r="Y610" s="25"/>
      <c r="Z610" s="25"/>
      <c r="AA610" s="6"/>
    </row>
    <row r="611" spans="1:27" s="10" customFormat="1" ht="15.9" customHeight="1" x14ac:dyDescent="0.25">
      <c r="A611" s="6"/>
      <c r="F611" s="15"/>
      <c r="G611" s="15"/>
      <c r="I611" s="15"/>
      <c r="J611" s="15"/>
      <c r="L611" s="15"/>
      <c r="M611" s="15"/>
      <c r="N611" s="15"/>
      <c r="O611" s="27"/>
      <c r="P611" s="15"/>
      <c r="Q611" s="27"/>
      <c r="R611" s="27"/>
      <c r="S611" s="15"/>
      <c r="U611" s="15"/>
      <c r="Y611" s="25"/>
      <c r="Z611" s="25"/>
      <c r="AA611" s="6"/>
    </row>
    <row r="612" spans="1:27" s="10" customFormat="1" ht="15.9" customHeight="1" x14ac:dyDescent="0.25">
      <c r="A612" s="6"/>
      <c r="F612" s="15"/>
      <c r="G612" s="15"/>
      <c r="I612" s="15"/>
      <c r="J612" s="15"/>
      <c r="L612" s="15"/>
      <c r="M612" s="15"/>
      <c r="N612" s="15"/>
      <c r="O612" s="27"/>
      <c r="P612" s="15"/>
      <c r="Q612" s="27"/>
      <c r="R612" s="27"/>
      <c r="S612" s="15"/>
      <c r="U612" s="15"/>
      <c r="Y612" s="25"/>
      <c r="Z612" s="25"/>
      <c r="AA612" s="6"/>
    </row>
    <row r="613" spans="1:27" s="10" customFormat="1" ht="15.9" customHeight="1" x14ac:dyDescent="0.25">
      <c r="A613" s="6"/>
      <c r="F613" s="15"/>
      <c r="G613" s="15"/>
      <c r="I613" s="15"/>
      <c r="J613" s="15"/>
      <c r="L613" s="15"/>
      <c r="M613" s="15"/>
      <c r="N613" s="15"/>
      <c r="O613" s="27"/>
      <c r="P613" s="15"/>
      <c r="Q613" s="27"/>
      <c r="R613" s="27"/>
      <c r="S613" s="15"/>
      <c r="U613" s="15"/>
      <c r="Y613" s="25"/>
      <c r="Z613" s="25"/>
      <c r="AA613" s="6"/>
    </row>
    <row r="614" spans="1:27" s="10" customFormat="1" ht="15.9" customHeight="1" x14ac:dyDescent="0.25">
      <c r="A614" s="6"/>
      <c r="F614" s="15"/>
      <c r="G614" s="15"/>
      <c r="I614" s="15"/>
      <c r="J614" s="15"/>
      <c r="L614" s="15"/>
      <c r="M614" s="15"/>
      <c r="N614" s="15"/>
      <c r="O614" s="27"/>
      <c r="P614" s="15"/>
      <c r="Q614" s="27"/>
      <c r="R614" s="27"/>
      <c r="S614" s="15"/>
      <c r="U614" s="15"/>
      <c r="Y614" s="25"/>
      <c r="Z614" s="25"/>
      <c r="AA614" s="6"/>
    </row>
    <row r="615" spans="1:27" s="10" customFormat="1" ht="15.9" customHeight="1" x14ac:dyDescent="0.25">
      <c r="A615" s="6"/>
      <c r="F615" s="15"/>
      <c r="G615" s="15"/>
      <c r="I615" s="15"/>
      <c r="J615" s="15"/>
      <c r="L615" s="15"/>
      <c r="M615" s="15"/>
      <c r="N615" s="15"/>
      <c r="O615" s="27"/>
      <c r="P615" s="15"/>
      <c r="Q615" s="27"/>
      <c r="R615" s="27"/>
      <c r="S615" s="15"/>
      <c r="U615" s="15"/>
      <c r="Y615" s="25"/>
      <c r="Z615" s="25"/>
      <c r="AA615" s="6"/>
    </row>
    <row r="616" spans="1:27" s="10" customFormat="1" ht="15.9" customHeight="1" x14ac:dyDescent="0.25">
      <c r="A616" s="6"/>
      <c r="F616" s="15"/>
      <c r="G616" s="15"/>
      <c r="I616" s="15"/>
      <c r="J616" s="15"/>
      <c r="L616" s="15"/>
      <c r="M616" s="15"/>
      <c r="N616" s="15"/>
      <c r="O616" s="27"/>
      <c r="P616" s="15"/>
      <c r="Q616" s="27"/>
      <c r="R616" s="27"/>
      <c r="S616" s="15"/>
      <c r="U616" s="15"/>
      <c r="Y616" s="25"/>
      <c r="Z616" s="25"/>
      <c r="AA616" s="6"/>
    </row>
    <row r="617" spans="1:27" s="10" customFormat="1" ht="15.9" customHeight="1" x14ac:dyDescent="0.25">
      <c r="A617" s="6"/>
      <c r="F617" s="15"/>
      <c r="G617" s="15"/>
      <c r="I617" s="15"/>
      <c r="J617" s="15"/>
      <c r="L617" s="15"/>
      <c r="M617" s="15"/>
      <c r="N617" s="15"/>
      <c r="O617" s="27"/>
      <c r="P617" s="15"/>
      <c r="Q617" s="27"/>
      <c r="R617" s="27"/>
      <c r="S617" s="15"/>
      <c r="U617" s="15"/>
      <c r="Y617" s="25"/>
      <c r="Z617" s="25"/>
      <c r="AA617" s="6"/>
    </row>
    <row r="618" spans="1:27" s="10" customFormat="1" ht="15.9" customHeight="1" x14ac:dyDescent="0.25">
      <c r="A618" s="6"/>
      <c r="F618" s="15"/>
      <c r="G618" s="15"/>
      <c r="I618" s="15"/>
      <c r="J618" s="15"/>
      <c r="L618" s="15"/>
      <c r="M618" s="15"/>
      <c r="N618" s="15"/>
      <c r="O618" s="27"/>
      <c r="P618" s="15"/>
      <c r="Q618" s="27"/>
      <c r="R618" s="27"/>
      <c r="S618" s="15"/>
      <c r="U618" s="15"/>
      <c r="Y618" s="25"/>
      <c r="Z618" s="25"/>
      <c r="AA618" s="6"/>
    </row>
    <row r="619" spans="1:27" s="10" customFormat="1" ht="15.9" customHeight="1" x14ac:dyDescent="0.25">
      <c r="A619" s="6"/>
      <c r="F619" s="15"/>
      <c r="G619" s="15"/>
      <c r="I619" s="15"/>
      <c r="J619" s="15"/>
      <c r="L619" s="15"/>
      <c r="M619" s="15"/>
      <c r="N619" s="15"/>
      <c r="O619" s="27"/>
      <c r="P619" s="15"/>
      <c r="Q619" s="27"/>
      <c r="R619" s="27"/>
      <c r="S619" s="15"/>
      <c r="U619" s="15"/>
      <c r="Y619" s="25"/>
      <c r="Z619" s="25"/>
      <c r="AA619" s="6"/>
    </row>
    <row r="620" spans="1:27" s="10" customFormat="1" ht="15.9" customHeight="1" x14ac:dyDescent="0.25">
      <c r="A620" s="6"/>
      <c r="F620" s="15"/>
      <c r="G620" s="15"/>
      <c r="I620" s="15"/>
      <c r="J620" s="15"/>
      <c r="L620" s="15"/>
      <c r="M620" s="15"/>
      <c r="N620" s="15"/>
      <c r="O620" s="27"/>
      <c r="P620" s="15"/>
      <c r="Q620" s="27"/>
      <c r="R620" s="27"/>
      <c r="S620" s="15"/>
      <c r="U620" s="15"/>
      <c r="Y620" s="25"/>
      <c r="Z620" s="25"/>
      <c r="AA620" s="6"/>
    </row>
    <row r="621" spans="1:27" s="10" customFormat="1" ht="15.9" customHeight="1" x14ac:dyDescent="0.25">
      <c r="A621" s="6"/>
      <c r="F621" s="15"/>
      <c r="G621" s="15"/>
      <c r="I621" s="15"/>
      <c r="J621" s="15"/>
      <c r="L621" s="15"/>
      <c r="M621" s="15"/>
      <c r="N621" s="15"/>
      <c r="O621" s="27"/>
      <c r="P621" s="15"/>
      <c r="Q621" s="27"/>
      <c r="R621" s="27"/>
      <c r="S621" s="15"/>
      <c r="U621" s="15"/>
      <c r="Y621" s="25"/>
      <c r="Z621" s="25"/>
      <c r="AA621" s="6"/>
    </row>
    <row r="622" spans="1:27" s="10" customFormat="1" ht="15.9" customHeight="1" x14ac:dyDescent="0.25">
      <c r="A622" s="6"/>
      <c r="F622" s="15"/>
      <c r="G622" s="15"/>
      <c r="I622" s="15"/>
      <c r="J622" s="15"/>
      <c r="L622" s="15"/>
      <c r="M622" s="15"/>
      <c r="N622" s="15"/>
      <c r="O622" s="27"/>
      <c r="P622" s="15"/>
      <c r="Q622" s="27"/>
      <c r="R622" s="27"/>
      <c r="S622" s="15"/>
      <c r="U622" s="15"/>
      <c r="Y622" s="25"/>
      <c r="Z622" s="25"/>
      <c r="AA622" s="6"/>
    </row>
    <row r="623" spans="1:27" s="10" customFormat="1" ht="15.9" customHeight="1" x14ac:dyDescent="0.25">
      <c r="A623" s="6"/>
      <c r="F623" s="15"/>
      <c r="G623" s="15"/>
      <c r="I623" s="15"/>
      <c r="J623" s="15"/>
      <c r="L623" s="15"/>
      <c r="M623" s="15"/>
      <c r="N623" s="15"/>
      <c r="O623" s="27"/>
      <c r="P623" s="15"/>
      <c r="Q623" s="27"/>
      <c r="R623" s="27"/>
      <c r="S623" s="15"/>
      <c r="U623" s="15"/>
      <c r="Y623" s="25"/>
      <c r="Z623" s="25"/>
      <c r="AA623" s="6"/>
    </row>
    <row r="624" spans="1:27" s="10" customFormat="1" ht="15.9" customHeight="1" x14ac:dyDescent="0.25">
      <c r="A624" s="6"/>
      <c r="F624" s="15"/>
      <c r="G624" s="15"/>
      <c r="I624" s="15"/>
      <c r="J624" s="15"/>
      <c r="L624" s="15"/>
      <c r="M624" s="15"/>
      <c r="N624" s="15"/>
      <c r="O624" s="27"/>
      <c r="P624" s="15"/>
      <c r="Q624" s="27"/>
      <c r="R624" s="27"/>
      <c r="S624" s="15"/>
      <c r="U624" s="15"/>
      <c r="Y624" s="25"/>
      <c r="Z624" s="25"/>
      <c r="AA624" s="6"/>
    </row>
    <row r="625" spans="1:27" s="10" customFormat="1" ht="15.9" customHeight="1" x14ac:dyDescent="0.25">
      <c r="A625" s="6"/>
      <c r="F625" s="15"/>
      <c r="G625" s="15"/>
      <c r="I625" s="15"/>
      <c r="J625" s="15"/>
      <c r="L625" s="15"/>
      <c r="M625" s="15"/>
      <c r="N625" s="15"/>
      <c r="O625" s="27"/>
      <c r="P625" s="15"/>
      <c r="Q625" s="27"/>
      <c r="R625" s="27"/>
      <c r="S625" s="15"/>
      <c r="U625" s="15"/>
      <c r="Y625" s="25"/>
      <c r="Z625" s="25"/>
      <c r="AA625" s="6"/>
    </row>
    <row r="626" spans="1:27" s="10" customFormat="1" ht="15.9" customHeight="1" x14ac:dyDescent="0.25">
      <c r="A626" s="6"/>
      <c r="F626" s="15"/>
      <c r="G626" s="15"/>
      <c r="I626" s="15"/>
      <c r="J626" s="15"/>
      <c r="L626" s="15"/>
      <c r="M626" s="15"/>
      <c r="N626" s="15"/>
      <c r="O626" s="27"/>
      <c r="P626" s="15"/>
      <c r="Q626" s="27"/>
      <c r="R626" s="27"/>
      <c r="S626" s="15"/>
      <c r="U626" s="15"/>
      <c r="Y626" s="25"/>
      <c r="Z626" s="25"/>
      <c r="AA626" s="6"/>
    </row>
    <row r="627" spans="1:27" s="10" customFormat="1" ht="15.9" customHeight="1" x14ac:dyDescent="0.25">
      <c r="A627" s="6"/>
      <c r="F627" s="15"/>
      <c r="G627" s="15"/>
      <c r="I627" s="15"/>
      <c r="J627" s="15"/>
      <c r="L627" s="15"/>
      <c r="M627" s="15"/>
      <c r="N627" s="15"/>
      <c r="O627" s="27"/>
      <c r="P627" s="15"/>
      <c r="Q627" s="27"/>
      <c r="R627" s="27"/>
      <c r="S627" s="15"/>
      <c r="U627" s="15"/>
      <c r="Y627" s="25"/>
      <c r="Z627" s="25"/>
      <c r="AA627" s="6"/>
    </row>
    <row r="628" spans="1:27" s="10" customFormat="1" ht="15.9" customHeight="1" x14ac:dyDescent="0.25">
      <c r="A628" s="6"/>
      <c r="F628" s="15"/>
      <c r="G628" s="15"/>
      <c r="I628" s="15"/>
      <c r="J628" s="15"/>
      <c r="L628" s="15"/>
      <c r="M628" s="15"/>
      <c r="N628" s="15"/>
      <c r="O628" s="27"/>
      <c r="P628" s="15"/>
      <c r="Q628" s="27"/>
      <c r="R628" s="27"/>
      <c r="S628" s="15"/>
      <c r="U628" s="15"/>
      <c r="Y628" s="25"/>
      <c r="Z628" s="25"/>
      <c r="AA628" s="6"/>
    </row>
    <row r="629" spans="1:27" s="10" customFormat="1" ht="15.9" customHeight="1" x14ac:dyDescent="0.25">
      <c r="A629" s="6"/>
      <c r="F629" s="15"/>
      <c r="G629" s="15"/>
      <c r="I629" s="15"/>
      <c r="J629" s="15"/>
      <c r="L629" s="15"/>
      <c r="M629" s="15"/>
      <c r="N629" s="15"/>
      <c r="O629" s="27"/>
      <c r="P629" s="15"/>
      <c r="Q629" s="27"/>
      <c r="R629" s="27"/>
      <c r="S629" s="15"/>
      <c r="U629" s="15"/>
      <c r="Y629" s="25"/>
      <c r="Z629" s="25"/>
      <c r="AA629" s="6"/>
    </row>
    <row r="630" spans="1:27" s="10" customFormat="1" ht="15.9" customHeight="1" x14ac:dyDescent="0.25">
      <c r="A630" s="6"/>
      <c r="F630" s="15"/>
      <c r="G630" s="15"/>
      <c r="I630" s="15"/>
      <c r="J630" s="15"/>
      <c r="L630" s="15"/>
      <c r="M630" s="15"/>
      <c r="N630" s="15"/>
      <c r="O630" s="27"/>
      <c r="P630" s="15"/>
      <c r="Q630" s="27"/>
      <c r="R630" s="27"/>
      <c r="S630" s="15"/>
      <c r="U630" s="15"/>
      <c r="Y630" s="25"/>
      <c r="Z630" s="25"/>
      <c r="AA630" s="6"/>
    </row>
    <row r="631" spans="1:27" s="10" customFormat="1" ht="15.9" customHeight="1" x14ac:dyDescent="0.25">
      <c r="A631" s="6"/>
      <c r="F631" s="15"/>
      <c r="G631" s="15"/>
      <c r="I631" s="15"/>
      <c r="J631" s="15"/>
      <c r="L631" s="15"/>
      <c r="M631" s="15"/>
      <c r="N631" s="15"/>
      <c r="O631" s="27"/>
      <c r="P631" s="15"/>
      <c r="Q631" s="27"/>
      <c r="R631" s="27"/>
      <c r="S631" s="15"/>
      <c r="U631" s="15"/>
      <c r="Y631" s="25"/>
      <c r="Z631" s="25"/>
      <c r="AA631" s="6"/>
    </row>
    <row r="632" spans="1:27" s="10" customFormat="1" ht="15.9" customHeight="1" x14ac:dyDescent="0.25">
      <c r="A632" s="6"/>
      <c r="F632" s="15"/>
      <c r="G632" s="15"/>
      <c r="I632" s="15"/>
      <c r="J632" s="15"/>
      <c r="L632" s="15"/>
      <c r="M632" s="15"/>
      <c r="N632" s="15"/>
      <c r="O632" s="27"/>
      <c r="P632" s="15"/>
      <c r="Q632" s="27"/>
      <c r="R632" s="27"/>
      <c r="S632" s="15"/>
      <c r="U632" s="15"/>
      <c r="Y632" s="25"/>
      <c r="Z632" s="25"/>
      <c r="AA632" s="6"/>
    </row>
    <row r="633" spans="1:27" s="10" customFormat="1" ht="15.9" customHeight="1" x14ac:dyDescent="0.25">
      <c r="A633" s="6"/>
      <c r="F633" s="15"/>
      <c r="G633" s="15"/>
      <c r="I633" s="15"/>
      <c r="J633" s="15"/>
      <c r="L633" s="15"/>
      <c r="M633" s="15"/>
      <c r="N633" s="15"/>
      <c r="O633" s="27"/>
      <c r="P633" s="15"/>
      <c r="Q633" s="27"/>
      <c r="R633" s="27"/>
      <c r="S633" s="15"/>
      <c r="U633" s="15"/>
      <c r="Y633" s="25"/>
      <c r="Z633" s="25"/>
      <c r="AA633" s="6"/>
    </row>
    <row r="634" spans="1:27" s="10" customFormat="1" ht="15.9" customHeight="1" x14ac:dyDescent="0.25">
      <c r="A634" s="6"/>
      <c r="F634" s="15"/>
      <c r="G634" s="15"/>
      <c r="I634" s="15"/>
      <c r="J634" s="15"/>
      <c r="L634" s="15"/>
      <c r="M634" s="15"/>
      <c r="N634" s="15"/>
      <c r="O634" s="27"/>
      <c r="P634" s="15"/>
      <c r="Q634" s="27"/>
      <c r="R634" s="27"/>
      <c r="S634" s="15"/>
      <c r="U634" s="15"/>
      <c r="Y634" s="25"/>
      <c r="Z634" s="25"/>
      <c r="AA634" s="6"/>
    </row>
    <row r="635" spans="1:27" s="10" customFormat="1" ht="15.9" customHeight="1" x14ac:dyDescent="0.25">
      <c r="A635" s="6"/>
      <c r="F635" s="15"/>
      <c r="G635" s="15"/>
      <c r="I635" s="15"/>
      <c r="J635" s="15"/>
      <c r="L635" s="15"/>
      <c r="M635" s="15"/>
      <c r="N635" s="15"/>
      <c r="O635" s="27"/>
      <c r="P635" s="15"/>
      <c r="Q635" s="27"/>
      <c r="R635" s="27"/>
      <c r="S635" s="15"/>
      <c r="U635" s="15"/>
      <c r="Y635" s="25"/>
      <c r="Z635" s="25"/>
      <c r="AA635" s="6"/>
    </row>
    <row r="636" spans="1:27" s="10" customFormat="1" ht="15.9" customHeight="1" x14ac:dyDescent="0.25">
      <c r="A636" s="6"/>
      <c r="F636" s="15"/>
      <c r="G636" s="15"/>
      <c r="I636" s="15"/>
      <c r="J636" s="15"/>
      <c r="L636" s="15"/>
      <c r="M636" s="15"/>
      <c r="N636" s="15"/>
      <c r="O636" s="27"/>
      <c r="P636" s="15"/>
      <c r="Q636" s="27"/>
      <c r="R636" s="27"/>
      <c r="S636" s="15"/>
      <c r="U636" s="15"/>
      <c r="Y636" s="25"/>
      <c r="Z636" s="25"/>
      <c r="AA636" s="6"/>
    </row>
    <row r="637" spans="1:27" s="10" customFormat="1" ht="15.9" customHeight="1" x14ac:dyDescent="0.25">
      <c r="A637" s="6"/>
      <c r="F637" s="15"/>
      <c r="G637" s="15"/>
      <c r="I637" s="15"/>
      <c r="J637" s="15"/>
      <c r="L637" s="15"/>
      <c r="M637" s="15"/>
      <c r="N637" s="15"/>
      <c r="O637" s="27"/>
      <c r="P637" s="15"/>
      <c r="Q637" s="27"/>
      <c r="R637" s="27"/>
      <c r="S637" s="15"/>
      <c r="U637" s="15"/>
      <c r="Y637" s="25"/>
      <c r="Z637" s="25"/>
      <c r="AA637" s="6"/>
    </row>
    <row r="638" spans="1:27" s="10" customFormat="1" ht="15.9" customHeight="1" x14ac:dyDescent="0.25">
      <c r="A638" s="6"/>
      <c r="F638" s="15"/>
      <c r="G638" s="15"/>
      <c r="I638" s="15"/>
      <c r="J638" s="15"/>
      <c r="L638" s="15"/>
      <c r="M638" s="15"/>
      <c r="N638" s="15"/>
      <c r="O638" s="27"/>
      <c r="P638" s="15"/>
      <c r="Q638" s="27"/>
      <c r="R638" s="27"/>
      <c r="S638" s="15"/>
      <c r="U638" s="15"/>
      <c r="Y638" s="25"/>
      <c r="Z638" s="25"/>
      <c r="AA638" s="6"/>
    </row>
    <row r="639" spans="1:27" s="10" customFormat="1" ht="15.9" customHeight="1" x14ac:dyDescent="0.25">
      <c r="A639" s="6"/>
      <c r="F639" s="15"/>
      <c r="G639" s="15"/>
      <c r="I639" s="15"/>
      <c r="J639" s="15"/>
      <c r="L639" s="15"/>
      <c r="M639" s="15"/>
      <c r="N639" s="15"/>
      <c r="O639" s="27"/>
      <c r="P639" s="15"/>
      <c r="Q639" s="27"/>
      <c r="R639" s="27"/>
      <c r="S639" s="15"/>
      <c r="U639" s="15"/>
      <c r="Y639" s="25"/>
      <c r="Z639" s="25"/>
      <c r="AA639" s="6"/>
    </row>
    <row r="640" spans="1:27" s="10" customFormat="1" ht="15.9" customHeight="1" x14ac:dyDescent="0.25">
      <c r="A640" s="6"/>
      <c r="F640" s="15"/>
      <c r="G640" s="15"/>
      <c r="I640" s="15"/>
      <c r="J640" s="15"/>
      <c r="L640" s="15"/>
      <c r="M640" s="15"/>
      <c r="N640" s="15"/>
      <c r="O640" s="27"/>
      <c r="P640" s="15"/>
      <c r="Q640" s="27"/>
      <c r="R640" s="27"/>
      <c r="S640" s="15"/>
      <c r="U640" s="15"/>
      <c r="Y640" s="25"/>
      <c r="Z640" s="25"/>
      <c r="AA640" s="6"/>
    </row>
    <row r="641" spans="1:27" s="10" customFormat="1" ht="15.9" customHeight="1" x14ac:dyDescent="0.25">
      <c r="A641" s="6"/>
      <c r="F641" s="15"/>
      <c r="G641" s="15"/>
      <c r="I641" s="15"/>
      <c r="J641" s="15"/>
      <c r="L641" s="15"/>
      <c r="M641" s="15"/>
      <c r="N641" s="15"/>
      <c r="O641" s="27"/>
      <c r="P641" s="15"/>
      <c r="Q641" s="27"/>
      <c r="R641" s="27"/>
      <c r="S641" s="15"/>
      <c r="U641" s="15"/>
      <c r="Y641" s="25"/>
      <c r="Z641" s="25"/>
      <c r="AA641" s="6"/>
    </row>
    <row r="642" spans="1:27" s="10" customFormat="1" ht="15.9" customHeight="1" x14ac:dyDescent="0.25">
      <c r="A642" s="6"/>
      <c r="F642" s="15"/>
      <c r="G642" s="15"/>
      <c r="I642" s="15"/>
      <c r="J642" s="15"/>
      <c r="L642" s="15"/>
      <c r="M642" s="15"/>
      <c r="N642" s="15"/>
      <c r="O642" s="27"/>
      <c r="P642" s="15"/>
      <c r="Q642" s="27"/>
      <c r="R642" s="27"/>
      <c r="S642" s="15"/>
      <c r="U642" s="15"/>
      <c r="Y642" s="25"/>
      <c r="Z642" s="25"/>
      <c r="AA642" s="6"/>
    </row>
    <row r="643" spans="1:27" s="10" customFormat="1" ht="15.9" customHeight="1" x14ac:dyDescent="0.25">
      <c r="A643" s="6"/>
      <c r="F643" s="15"/>
      <c r="G643" s="15"/>
      <c r="I643" s="15"/>
      <c r="J643" s="15"/>
      <c r="L643" s="15"/>
      <c r="M643" s="15"/>
      <c r="N643" s="15"/>
      <c r="O643" s="27"/>
      <c r="P643" s="15"/>
      <c r="Q643" s="27"/>
      <c r="R643" s="27"/>
      <c r="S643" s="15"/>
      <c r="U643" s="15"/>
      <c r="Y643" s="25"/>
      <c r="Z643" s="25"/>
      <c r="AA643" s="6"/>
    </row>
    <row r="644" spans="1:27" s="10" customFormat="1" ht="15.9" customHeight="1" x14ac:dyDescent="0.25">
      <c r="A644" s="6"/>
      <c r="F644" s="15"/>
      <c r="G644" s="15"/>
      <c r="I644" s="15"/>
      <c r="J644" s="15"/>
      <c r="L644" s="15"/>
      <c r="M644" s="15"/>
      <c r="N644" s="15"/>
      <c r="O644" s="27"/>
      <c r="P644" s="15"/>
      <c r="Q644" s="27"/>
      <c r="R644" s="27"/>
      <c r="S644" s="15"/>
      <c r="U644" s="15"/>
      <c r="Y644" s="25"/>
      <c r="Z644" s="25"/>
      <c r="AA644" s="6"/>
    </row>
    <row r="645" spans="1:27" s="10" customFormat="1" ht="15.9" customHeight="1" x14ac:dyDescent="0.25">
      <c r="A645" s="6"/>
      <c r="F645" s="15"/>
      <c r="G645" s="15"/>
      <c r="I645" s="15"/>
      <c r="J645" s="15"/>
      <c r="L645" s="15"/>
      <c r="M645" s="15"/>
      <c r="N645" s="15"/>
      <c r="O645" s="27"/>
      <c r="P645" s="15"/>
      <c r="Q645" s="27"/>
      <c r="R645" s="27"/>
      <c r="S645" s="15"/>
      <c r="U645" s="15"/>
      <c r="Y645" s="25"/>
      <c r="Z645" s="25"/>
      <c r="AA645" s="6"/>
    </row>
    <row r="646" spans="1:27" s="10" customFormat="1" ht="15.9" customHeight="1" x14ac:dyDescent="0.25">
      <c r="A646" s="6"/>
      <c r="F646" s="15"/>
      <c r="G646" s="15"/>
      <c r="I646" s="15"/>
      <c r="J646" s="15"/>
      <c r="L646" s="15"/>
      <c r="M646" s="15"/>
      <c r="N646" s="15"/>
      <c r="O646" s="27"/>
      <c r="P646" s="15"/>
      <c r="Q646" s="27"/>
      <c r="R646" s="27"/>
      <c r="S646" s="15"/>
      <c r="U646" s="15"/>
      <c r="Y646" s="25"/>
      <c r="Z646" s="25"/>
      <c r="AA646" s="6"/>
    </row>
    <row r="647" spans="1:27" s="10" customFormat="1" ht="15.9" customHeight="1" x14ac:dyDescent="0.25">
      <c r="A647" s="6"/>
      <c r="F647" s="15"/>
      <c r="G647" s="15"/>
      <c r="I647" s="15"/>
      <c r="J647" s="15"/>
      <c r="L647" s="15"/>
      <c r="M647" s="15"/>
      <c r="N647" s="15"/>
      <c r="O647" s="27"/>
      <c r="P647" s="15"/>
      <c r="Q647" s="27"/>
      <c r="R647" s="27"/>
      <c r="S647" s="15"/>
      <c r="U647" s="15"/>
      <c r="Y647" s="25"/>
      <c r="Z647" s="25"/>
      <c r="AA647" s="6"/>
    </row>
    <row r="648" spans="1:27" s="10" customFormat="1" ht="15.9" customHeight="1" x14ac:dyDescent="0.25">
      <c r="A648" s="6"/>
      <c r="F648" s="15"/>
      <c r="G648" s="15"/>
      <c r="I648" s="15"/>
      <c r="J648" s="15"/>
      <c r="L648" s="15"/>
      <c r="M648" s="15"/>
      <c r="N648" s="15"/>
      <c r="O648" s="27"/>
      <c r="P648" s="15"/>
      <c r="Q648" s="27"/>
      <c r="R648" s="27"/>
      <c r="S648" s="15"/>
      <c r="U648" s="15"/>
      <c r="Y648" s="25"/>
      <c r="Z648" s="25"/>
      <c r="AA648" s="6"/>
    </row>
    <row r="649" spans="1:27" s="10" customFormat="1" ht="15.9" customHeight="1" x14ac:dyDescent="0.25">
      <c r="A649" s="6"/>
      <c r="F649" s="15"/>
      <c r="G649" s="15"/>
      <c r="I649" s="15"/>
      <c r="J649" s="15"/>
      <c r="L649" s="15"/>
      <c r="M649" s="15"/>
      <c r="N649" s="15"/>
      <c r="O649" s="27"/>
      <c r="P649" s="15"/>
      <c r="Q649" s="27"/>
      <c r="R649" s="27"/>
      <c r="S649" s="15"/>
      <c r="U649" s="15"/>
      <c r="Y649" s="25"/>
      <c r="Z649" s="25"/>
      <c r="AA649" s="6"/>
    </row>
    <row r="650" spans="1:27" s="10" customFormat="1" ht="15.9" customHeight="1" x14ac:dyDescent="0.25">
      <c r="A650" s="6"/>
      <c r="F650" s="15"/>
      <c r="G650" s="15"/>
      <c r="I650" s="15"/>
      <c r="J650" s="15"/>
      <c r="L650" s="15"/>
      <c r="M650" s="15"/>
      <c r="N650" s="15"/>
      <c r="O650" s="27"/>
      <c r="P650" s="15"/>
      <c r="Q650" s="27"/>
      <c r="R650" s="27"/>
      <c r="S650" s="15"/>
      <c r="U650" s="15"/>
      <c r="Y650" s="25"/>
      <c r="Z650" s="25"/>
      <c r="AA650" s="6"/>
    </row>
    <row r="651" spans="1:27" s="10" customFormat="1" ht="15.9" customHeight="1" x14ac:dyDescent="0.25">
      <c r="A651" s="6"/>
      <c r="F651" s="15"/>
      <c r="G651" s="15"/>
      <c r="I651" s="15"/>
      <c r="J651" s="15"/>
      <c r="L651" s="15"/>
      <c r="M651" s="15"/>
      <c r="N651" s="15"/>
      <c r="O651" s="27"/>
      <c r="P651" s="15"/>
      <c r="Q651" s="27"/>
      <c r="R651" s="27"/>
      <c r="S651" s="15"/>
      <c r="U651" s="15"/>
      <c r="Y651" s="25"/>
      <c r="Z651" s="25"/>
      <c r="AA651" s="6"/>
    </row>
    <row r="652" spans="1:27" s="10" customFormat="1" ht="15.9" customHeight="1" x14ac:dyDescent="0.25">
      <c r="A652" s="6"/>
      <c r="F652" s="15"/>
      <c r="G652" s="15"/>
      <c r="I652" s="15"/>
      <c r="J652" s="15"/>
      <c r="L652" s="15"/>
      <c r="M652" s="15"/>
      <c r="N652" s="15"/>
      <c r="O652" s="27"/>
      <c r="P652" s="15"/>
      <c r="Q652" s="27"/>
      <c r="R652" s="27"/>
      <c r="S652" s="15"/>
      <c r="U652" s="15"/>
      <c r="Y652" s="25"/>
      <c r="Z652" s="25"/>
      <c r="AA652" s="6"/>
    </row>
    <row r="653" spans="1:27" s="10" customFormat="1" ht="15.9" customHeight="1" x14ac:dyDescent="0.25">
      <c r="A653" s="6"/>
      <c r="F653" s="15"/>
      <c r="G653" s="15"/>
      <c r="I653" s="15"/>
      <c r="J653" s="15"/>
      <c r="L653" s="15"/>
      <c r="M653" s="15"/>
      <c r="N653" s="15"/>
      <c r="O653" s="27"/>
      <c r="P653" s="15"/>
      <c r="Q653" s="27"/>
      <c r="R653" s="27"/>
      <c r="S653" s="15"/>
      <c r="U653" s="15"/>
      <c r="Y653" s="25"/>
      <c r="Z653" s="25"/>
      <c r="AA653" s="6"/>
    </row>
    <row r="654" spans="1:27" s="10" customFormat="1" ht="15.9" customHeight="1" x14ac:dyDescent="0.25">
      <c r="A654" s="6"/>
      <c r="F654" s="15"/>
      <c r="G654" s="15"/>
      <c r="I654" s="15"/>
      <c r="J654" s="15"/>
      <c r="L654" s="15"/>
      <c r="M654" s="15"/>
      <c r="N654" s="15"/>
      <c r="O654" s="27"/>
      <c r="P654" s="15"/>
      <c r="Q654" s="27"/>
      <c r="R654" s="27"/>
      <c r="S654" s="15"/>
      <c r="U654" s="15"/>
      <c r="Y654" s="25"/>
      <c r="Z654" s="25"/>
      <c r="AA654" s="6"/>
    </row>
    <row r="655" spans="1:27" s="10" customFormat="1" ht="15.9" customHeight="1" x14ac:dyDescent="0.25">
      <c r="A655" s="6"/>
      <c r="F655" s="15"/>
      <c r="G655" s="15"/>
      <c r="I655" s="15"/>
      <c r="J655" s="15"/>
      <c r="L655" s="15"/>
      <c r="M655" s="15"/>
      <c r="N655" s="15"/>
      <c r="O655" s="27"/>
      <c r="P655" s="15"/>
      <c r="Q655" s="27"/>
      <c r="R655" s="27"/>
      <c r="S655" s="15"/>
      <c r="U655" s="15"/>
      <c r="Y655" s="25"/>
      <c r="Z655" s="25"/>
      <c r="AA655" s="6"/>
    </row>
    <row r="656" spans="1:27" s="10" customFormat="1" ht="15.9" customHeight="1" x14ac:dyDescent="0.25">
      <c r="A656" s="6"/>
      <c r="F656" s="15"/>
      <c r="G656" s="15"/>
      <c r="I656" s="15"/>
      <c r="J656" s="15"/>
      <c r="L656" s="15"/>
      <c r="M656" s="15"/>
      <c r="N656" s="15"/>
      <c r="O656" s="27"/>
      <c r="P656" s="15"/>
      <c r="Q656" s="27"/>
      <c r="R656" s="27"/>
      <c r="S656" s="15"/>
      <c r="U656" s="15"/>
      <c r="Y656" s="25"/>
      <c r="Z656" s="25"/>
      <c r="AA656" s="6"/>
    </row>
    <row r="657" spans="1:27" s="10" customFormat="1" ht="15.9" customHeight="1" x14ac:dyDescent="0.25">
      <c r="A657" s="6"/>
      <c r="F657" s="15"/>
      <c r="G657" s="15"/>
      <c r="I657" s="15"/>
      <c r="J657" s="15"/>
      <c r="L657" s="15"/>
      <c r="M657" s="15"/>
      <c r="N657" s="15"/>
      <c r="O657" s="27"/>
      <c r="P657" s="15"/>
      <c r="Q657" s="27"/>
      <c r="R657" s="27"/>
      <c r="S657" s="15"/>
      <c r="U657" s="15"/>
      <c r="Y657" s="25"/>
      <c r="Z657" s="25"/>
      <c r="AA657" s="6"/>
    </row>
    <row r="658" spans="1:27" s="10" customFormat="1" ht="15.9" customHeight="1" x14ac:dyDescent="0.25">
      <c r="A658" s="6"/>
      <c r="F658" s="15"/>
      <c r="G658" s="15"/>
      <c r="I658" s="15"/>
      <c r="J658" s="15"/>
      <c r="L658" s="15"/>
      <c r="M658" s="15"/>
      <c r="N658" s="15"/>
      <c r="O658" s="27"/>
      <c r="P658" s="15"/>
      <c r="Q658" s="27"/>
      <c r="R658" s="27"/>
      <c r="S658" s="15"/>
      <c r="U658" s="15"/>
      <c r="Y658" s="25"/>
      <c r="Z658" s="25"/>
      <c r="AA658" s="6"/>
    </row>
    <row r="659" spans="1:27" s="10" customFormat="1" ht="15.9" customHeight="1" x14ac:dyDescent="0.25">
      <c r="A659" s="6"/>
      <c r="F659" s="15"/>
      <c r="G659" s="15"/>
      <c r="I659" s="15"/>
      <c r="J659" s="15"/>
      <c r="L659" s="15"/>
      <c r="M659" s="15"/>
      <c r="N659" s="15"/>
      <c r="O659" s="27"/>
      <c r="P659" s="15"/>
      <c r="Q659" s="27"/>
      <c r="R659" s="27"/>
      <c r="S659" s="15"/>
      <c r="U659" s="15"/>
      <c r="Y659" s="25"/>
      <c r="Z659" s="25"/>
      <c r="AA659" s="6"/>
    </row>
    <row r="660" spans="1:27" s="10" customFormat="1" ht="15.9" customHeight="1" x14ac:dyDescent="0.25">
      <c r="A660" s="6"/>
      <c r="F660" s="15"/>
      <c r="G660" s="15"/>
      <c r="I660" s="15"/>
      <c r="J660" s="15"/>
      <c r="L660" s="15"/>
      <c r="M660" s="15"/>
      <c r="N660" s="15"/>
      <c r="O660" s="27"/>
      <c r="P660" s="15"/>
      <c r="Q660" s="27"/>
      <c r="R660" s="27"/>
      <c r="S660" s="15"/>
      <c r="U660" s="15"/>
      <c r="Y660" s="25"/>
      <c r="Z660" s="25"/>
      <c r="AA660" s="6"/>
    </row>
    <row r="661" spans="1:27" s="10" customFormat="1" ht="15.9" customHeight="1" x14ac:dyDescent="0.25">
      <c r="A661" s="6"/>
      <c r="F661" s="15"/>
      <c r="G661" s="15"/>
      <c r="I661" s="15"/>
      <c r="J661" s="15"/>
      <c r="L661" s="15"/>
      <c r="M661" s="15"/>
      <c r="N661" s="15"/>
      <c r="O661" s="27"/>
      <c r="P661" s="15"/>
      <c r="Q661" s="27"/>
      <c r="R661" s="27"/>
      <c r="S661" s="15"/>
      <c r="U661" s="15"/>
      <c r="Y661" s="25"/>
      <c r="Z661" s="25"/>
      <c r="AA661" s="6"/>
    </row>
    <row r="662" spans="1:27" s="10" customFormat="1" ht="15.9" customHeight="1" x14ac:dyDescent="0.25">
      <c r="A662" s="6"/>
      <c r="F662" s="15"/>
      <c r="G662" s="15"/>
      <c r="I662" s="15"/>
      <c r="J662" s="15"/>
      <c r="L662" s="15"/>
      <c r="M662" s="15"/>
      <c r="N662" s="15"/>
      <c r="O662" s="27"/>
      <c r="P662" s="15"/>
      <c r="Q662" s="27"/>
      <c r="R662" s="27"/>
      <c r="S662" s="15"/>
      <c r="U662" s="15"/>
      <c r="Y662" s="25"/>
      <c r="Z662" s="25"/>
      <c r="AA662" s="6"/>
    </row>
    <row r="663" spans="1:27" s="10" customFormat="1" ht="15.9" customHeight="1" x14ac:dyDescent="0.25">
      <c r="A663" s="6"/>
      <c r="F663" s="15"/>
      <c r="G663" s="15"/>
      <c r="I663" s="15"/>
      <c r="J663" s="15"/>
      <c r="L663" s="15"/>
      <c r="M663" s="15"/>
      <c r="N663" s="15"/>
      <c r="O663" s="27"/>
      <c r="P663" s="15"/>
      <c r="Q663" s="27"/>
      <c r="R663" s="27"/>
      <c r="S663" s="15"/>
      <c r="U663" s="15"/>
      <c r="Y663" s="25"/>
      <c r="Z663" s="25"/>
      <c r="AA663" s="6"/>
    </row>
    <row r="664" spans="1:27" s="10" customFormat="1" ht="15.9" customHeight="1" x14ac:dyDescent="0.25">
      <c r="A664" s="6"/>
      <c r="F664" s="15"/>
      <c r="G664" s="15"/>
      <c r="I664" s="15"/>
      <c r="J664" s="15"/>
      <c r="L664" s="15"/>
      <c r="M664" s="15"/>
      <c r="N664" s="15"/>
      <c r="O664" s="27"/>
      <c r="P664" s="15"/>
      <c r="Q664" s="27"/>
      <c r="R664" s="27"/>
      <c r="S664" s="15"/>
      <c r="U664" s="15"/>
      <c r="Y664" s="25"/>
      <c r="Z664" s="25"/>
      <c r="AA664" s="6"/>
    </row>
    <row r="665" spans="1:27" s="10" customFormat="1" ht="15.9" customHeight="1" x14ac:dyDescent="0.25">
      <c r="A665" s="6"/>
      <c r="F665" s="15"/>
      <c r="G665" s="15"/>
      <c r="I665" s="15"/>
      <c r="J665" s="15"/>
      <c r="L665" s="15"/>
      <c r="M665" s="15"/>
      <c r="N665" s="15"/>
      <c r="O665" s="27"/>
      <c r="P665" s="15"/>
      <c r="Q665" s="27"/>
      <c r="R665" s="27"/>
      <c r="S665" s="15"/>
      <c r="U665" s="15"/>
      <c r="Y665" s="25"/>
      <c r="Z665" s="25"/>
      <c r="AA665" s="6"/>
    </row>
    <row r="666" spans="1:27" s="10" customFormat="1" ht="15.9" customHeight="1" x14ac:dyDescent="0.25">
      <c r="A666" s="6"/>
      <c r="F666" s="15"/>
      <c r="G666" s="15"/>
      <c r="I666" s="15"/>
      <c r="J666" s="15"/>
      <c r="L666" s="15"/>
      <c r="M666" s="15"/>
      <c r="N666" s="15"/>
      <c r="O666" s="27"/>
      <c r="P666" s="15"/>
      <c r="Q666" s="27"/>
      <c r="R666" s="27"/>
      <c r="S666" s="15"/>
      <c r="U666" s="15"/>
      <c r="Y666" s="25"/>
      <c r="Z666" s="25"/>
      <c r="AA666" s="6"/>
    </row>
    <row r="667" spans="1:27" s="10" customFormat="1" ht="15.9" customHeight="1" x14ac:dyDescent="0.25">
      <c r="A667" s="6"/>
      <c r="F667" s="15"/>
      <c r="G667" s="15"/>
      <c r="I667" s="15"/>
      <c r="J667" s="15"/>
      <c r="L667" s="15"/>
      <c r="M667" s="15"/>
      <c r="N667" s="15"/>
      <c r="O667" s="27"/>
      <c r="P667" s="15"/>
      <c r="Q667" s="27"/>
      <c r="R667" s="27"/>
      <c r="S667" s="15"/>
      <c r="U667" s="15"/>
      <c r="Y667" s="25"/>
      <c r="Z667" s="25"/>
      <c r="AA667" s="6"/>
    </row>
    <row r="668" spans="1:27" s="10" customFormat="1" ht="15.9" customHeight="1" x14ac:dyDescent="0.25">
      <c r="A668" s="6"/>
      <c r="F668" s="15"/>
      <c r="G668" s="15"/>
      <c r="I668" s="15"/>
      <c r="J668" s="15"/>
      <c r="L668" s="15"/>
      <c r="M668" s="15"/>
      <c r="N668" s="15"/>
      <c r="O668" s="27"/>
      <c r="P668" s="15"/>
      <c r="Q668" s="27"/>
      <c r="R668" s="27"/>
      <c r="S668" s="15"/>
      <c r="U668" s="15"/>
      <c r="Y668" s="25"/>
      <c r="Z668" s="25"/>
      <c r="AA668" s="6"/>
    </row>
    <row r="669" spans="1:27" s="10" customFormat="1" ht="15.9" customHeight="1" x14ac:dyDescent="0.25">
      <c r="A669" s="6"/>
      <c r="F669" s="15"/>
      <c r="G669" s="15"/>
      <c r="I669" s="15"/>
      <c r="J669" s="15"/>
      <c r="L669" s="15"/>
      <c r="M669" s="15"/>
      <c r="N669" s="15"/>
      <c r="O669" s="27"/>
      <c r="P669" s="15"/>
      <c r="Q669" s="27"/>
      <c r="R669" s="27"/>
      <c r="S669" s="15"/>
      <c r="U669" s="15"/>
      <c r="Y669" s="25"/>
      <c r="Z669" s="25"/>
      <c r="AA669" s="6"/>
    </row>
    <row r="670" spans="1:27" s="10" customFormat="1" ht="15.9" customHeight="1" x14ac:dyDescent="0.25">
      <c r="A670" s="6"/>
      <c r="F670" s="15"/>
      <c r="G670" s="15"/>
      <c r="I670" s="15"/>
      <c r="J670" s="15"/>
      <c r="L670" s="15"/>
      <c r="M670" s="15"/>
      <c r="N670" s="15"/>
      <c r="O670" s="27"/>
      <c r="P670" s="15"/>
      <c r="Q670" s="27"/>
      <c r="R670" s="27"/>
      <c r="S670" s="15"/>
      <c r="U670" s="15"/>
      <c r="Y670" s="25"/>
      <c r="Z670" s="25"/>
      <c r="AA670" s="6"/>
    </row>
    <row r="671" spans="1:27" s="10" customFormat="1" ht="15.9" customHeight="1" x14ac:dyDescent="0.25">
      <c r="A671" s="6"/>
      <c r="F671" s="15"/>
      <c r="G671" s="15"/>
      <c r="I671" s="15"/>
      <c r="J671" s="15"/>
      <c r="L671" s="15"/>
      <c r="M671" s="15"/>
      <c r="N671" s="15"/>
      <c r="O671" s="27"/>
      <c r="P671" s="15"/>
      <c r="Q671" s="27"/>
      <c r="R671" s="27"/>
      <c r="S671" s="15"/>
      <c r="U671" s="15"/>
      <c r="Y671" s="25"/>
      <c r="Z671" s="25"/>
      <c r="AA671" s="6"/>
    </row>
    <row r="672" spans="1:27" s="10" customFormat="1" ht="15.9" customHeight="1" x14ac:dyDescent="0.25">
      <c r="A672" s="6"/>
      <c r="F672" s="15"/>
      <c r="G672" s="15"/>
      <c r="I672" s="15"/>
      <c r="J672" s="15"/>
      <c r="L672" s="15"/>
      <c r="M672" s="15"/>
      <c r="N672" s="15"/>
      <c r="O672" s="27"/>
      <c r="P672" s="15"/>
      <c r="Q672" s="27"/>
      <c r="R672" s="27"/>
      <c r="S672" s="15"/>
      <c r="U672" s="15"/>
      <c r="Y672" s="25"/>
      <c r="Z672" s="25"/>
      <c r="AA672" s="6"/>
    </row>
    <row r="673" spans="1:27" s="10" customFormat="1" ht="15.9" customHeight="1" x14ac:dyDescent="0.25">
      <c r="A673" s="6"/>
      <c r="F673" s="15"/>
      <c r="G673" s="15"/>
      <c r="I673" s="15"/>
      <c r="J673" s="15"/>
      <c r="L673" s="15"/>
      <c r="M673" s="15"/>
      <c r="N673" s="15"/>
      <c r="O673" s="27"/>
      <c r="P673" s="15"/>
      <c r="Q673" s="27"/>
      <c r="R673" s="27"/>
      <c r="S673" s="15"/>
      <c r="U673" s="15"/>
      <c r="Y673" s="25"/>
      <c r="Z673" s="25"/>
      <c r="AA673" s="6"/>
    </row>
    <row r="674" spans="1:27" s="10" customFormat="1" ht="15.9" customHeight="1" x14ac:dyDescent="0.25">
      <c r="A674" s="6"/>
      <c r="F674" s="15"/>
      <c r="G674" s="15"/>
      <c r="I674" s="15"/>
      <c r="J674" s="15"/>
      <c r="L674" s="15"/>
      <c r="M674" s="15"/>
      <c r="N674" s="15"/>
      <c r="O674" s="27"/>
      <c r="P674" s="15"/>
      <c r="Q674" s="27"/>
      <c r="R674" s="27"/>
      <c r="S674" s="15"/>
      <c r="U674" s="15"/>
      <c r="Y674" s="25"/>
      <c r="Z674" s="25"/>
      <c r="AA674" s="6"/>
    </row>
    <row r="675" spans="1:27" s="10" customFormat="1" ht="15.9" customHeight="1" x14ac:dyDescent="0.25">
      <c r="A675" s="6"/>
      <c r="F675" s="15"/>
      <c r="G675" s="15"/>
      <c r="I675" s="15"/>
      <c r="J675" s="15"/>
      <c r="L675" s="15"/>
      <c r="M675" s="15"/>
      <c r="N675" s="15"/>
      <c r="O675" s="27"/>
      <c r="P675" s="15"/>
      <c r="Q675" s="27"/>
      <c r="R675" s="27"/>
      <c r="S675" s="15"/>
      <c r="U675" s="15"/>
      <c r="Y675" s="25"/>
      <c r="Z675" s="25"/>
      <c r="AA675" s="6"/>
    </row>
    <row r="676" spans="1:27" s="10" customFormat="1" ht="15.9" customHeight="1" x14ac:dyDescent="0.25">
      <c r="A676" s="6"/>
      <c r="F676" s="15"/>
      <c r="G676" s="15"/>
      <c r="I676" s="15"/>
      <c r="J676" s="15"/>
      <c r="L676" s="15"/>
      <c r="M676" s="15"/>
      <c r="N676" s="15"/>
      <c r="O676" s="27"/>
      <c r="P676" s="15"/>
      <c r="Q676" s="27"/>
      <c r="R676" s="27"/>
      <c r="S676" s="15"/>
      <c r="U676" s="15"/>
      <c r="Y676" s="25"/>
      <c r="Z676" s="25"/>
      <c r="AA676" s="6"/>
    </row>
    <row r="677" spans="1:27" s="10" customFormat="1" ht="15.9" customHeight="1" x14ac:dyDescent="0.25">
      <c r="A677" s="6"/>
      <c r="F677" s="15"/>
      <c r="G677" s="15"/>
      <c r="I677" s="15"/>
      <c r="J677" s="15"/>
      <c r="L677" s="15"/>
      <c r="M677" s="15"/>
      <c r="N677" s="15"/>
      <c r="O677" s="27"/>
      <c r="P677" s="15"/>
      <c r="Q677" s="27"/>
      <c r="R677" s="27"/>
      <c r="S677" s="15"/>
      <c r="U677" s="15"/>
      <c r="Y677" s="25"/>
      <c r="Z677" s="25"/>
      <c r="AA677" s="6"/>
    </row>
    <row r="678" spans="1:27" s="10" customFormat="1" ht="15.9" customHeight="1" x14ac:dyDescent="0.25">
      <c r="A678" s="6"/>
      <c r="F678" s="15"/>
      <c r="G678" s="15"/>
      <c r="I678" s="15"/>
      <c r="J678" s="15"/>
      <c r="L678" s="15"/>
      <c r="M678" s="15"/>
      <c r="N678" s="15"/>
      <c r="O678" s="27"/>
      <c r="P678" s="15"/>
      <c r="Q678" s="27"/>
      <c r="R678" s="27"/>
      <c r="S678" s="15"/>
      <c r="U678" s="15"/>
      <c r="Y678" s="25"/>
      <c r="Z678" s="25"/>
      <c r="AA678" s="6"/>
    </row>
    <row r="679" spans="1:27" s="10" customFormat="1" ht="15.9" customHeight="1" x14ac:dyDescent="0.25">
      <c r="A679" s="6"/>
      <c r="F679" s="15"/>
      <c r="G679" s="15"/>
      <c r="I679" s="15"/>
      <c r="J679" s="15"/>
      <c r="L679" s="15"/>
      <c r="M679" s="15"/>
      <c r="N679" s="15"/>
      <c r="O679" s="27"/>
      <c r="P679" s="15"/>
      <c r="Q679" s="27"/>
      <c r="R679" s="27"/>
      <c r="S679" s="15"/>
      <c r="U679" s="15"/>
      <c r="Y679" s="25"/>
      <c r="Z679" s="25"/>
      <c r="AA679" s="6"/>
    </row>
    <row r="680" spans="1:27" s="10" customFormat="1" ht="15.9" customHeight="1" x14ac:dyDescent="0.25">
      <c r="A680" s="6"/>
      <c r="F680" s="15"/>
      <c r="G680" s="15"/>
      <c r="I680" s="15"/>
      <c r="J680" s="15"/>
      <c r="L680" s="15"/>
      <c r="M680" s="15"/>
      <c r="N680" s="15"/>
      <c r="O680" s="27"/>
      <c r="P680" s="15"/>
      <c r="Q680" s="27"/>
      <c r="R680" s="27"/>
      <c r="S680" s="15"/>
      <c r="U680" s="15"/>
      <c r="Y680" s="25"/>
      <c r="Z680" s="25"/>
      <c r="AA680" s="6"/>
    </row>
    <row r="681" spans="1:27" s="10" customFormat="1" ht="15.9" customHeight="1" x14ac:dyDescent="0.25">
      <c r="A681" s="6"/>
      <c r="F681" s="15"/>
      <c r="G681" s="15"/>
      <c r="I681" s="15"/>
      <c r="J681" s="15"/>
      <c r="L681" s="15"/>
      <c r="M681" s="15"/>
      <c r="N681" s="15"/>
      <c r="O681" s="27"/>
      <c r="P681" s="15"/>
      <c r="Q681" s="27"/>
      <c r="R681" s="27"/>
      <c r="S681" s="15"/>
      <c r="U681" s="15"/>
      <c r="Y681" s="25"/>
      <c r="Z681" s="25"/>
      <c r="AA681" s="6"/>
    </row>
    <row r="682" spans="1:27" s="10" customFormat="1" ht="15.9" customHeight="1" x14ac:dyDescent="0.25">
      <c r="A682" s="6"/>
      <c r="F682" s="15"/>
      <c r="G682" s="15"/>
      <c r="I682" s="15"/>
      <c r="J682" s="15"/>
      <c r="L682" s="15"/>
      <c r="M682" s="15"/>
      <c r="N682" s="15"/>
      <c r="O682" s="27"/>
      <c r="P682" s="15"/>
      <c r="Q682" s="27"/>
      <c r="R682" s="27"/>
      <c r="S682" s="15"/>
      <c r="U682" s="15"/>
      <c r="Y682" s="25"/>
      <c r="Z682" s="25"/>
      <c r="AA682" s="6"/>
    </row>
    <row r="683" spans="1:27" s="10" customFormat="1" ht="15.9" customHeight="1" x14ac:dyDescent="0.25">
      <c r="A683" s="6"/>
      <c r="F683" s="15"/>
      <c r="G683" s="15"/>
      <c r="I683" s="15"/>
      <c r="J683" s="15"/>
      <c r="L683" s="15"/>
      <c r="M683" s="15"/>
      <c r="N683" s="15"/>
      <c r="O683" s="27"/>
      <c r="P683" s="15"/>
      <c r="Q683" s="27"/>
      <c r="R683" s="27"/>
      <c r="S683" s="15"/>
      <c r="U683" s="15"/>
      <c r="Y683" s="25"/>
      <c r="Z683" s="25"/>
      <c r="AA683" s="6"/>
    </row>
    <row r="684" spans="1:27" s="10" customFormat="1" ht="15.9" customHeight="1" x14ac:dyDescent="0.25">
      <c r="A684" s="6"/>
      <c r="F684" s="15"/>
      <c r="G684" s="15"/>
      <c r="I684" s="15"/>
      <c r="J684" s="15"/>
      <c r="L684" s="15"/>
      <c r="M684" s="15"/>
      <c r="N684" s="15"/>
      <c r="O684" s="27"/>
      <c r="P684" s="15"/>
      <c r="Q684" s="27"/>
      <c r="R684" s="27"/>
      <c r="S684" s="15"/>
      <c r="U684" s="15"/>
      <c r="Y684" s="25"/>
      <c r="Z684" s="25"/>
      <c r="AA684" s="6"/>
    </row>
    <row r="685" spans="1:27" s="10" customFormat="1" ht="15.9" customHeight="1" x14ac:dyDescent="0.25">
      <c r="A685" s="6"/>
      <c r="F685" s="15"/>
      <c r="G685" s="15"/>
      <c r="I685" s="15"/>
      <c r="J685" s="15"/>
      <c r="L685" s="15"/>
      <c r="M685" s="15"/>
      <c r="N685" s="15"/>
      <c r="O685" s="27"/>
      <c r="P685" s="15"/>
      <c r="Q685" s="27"/>
      <c r="R685" s="27"/>
      <c r="S685" s="15"/>
      <c r="U685" s="15"/>
      <c r="Y685" s="25"/>
      <c r="Z685" s="25"/>
      <c r="AA685" s="6"/>
    </row>
    <row r="686" spans="1:27" s="10" customFormat="1" ht="15.9" customHeight="1" x14ac:dyDescent="0.25">
      <c r="A686" s="6"/>
      <c r="F686" s="15"/>
      <c r="G686" s="15"/>
      <c r="I686" s="15"/>
      <c r="J686" s="15"/>
      <c r="L686" s="15"/>
      <c r="M686" s="15"/>
      <c r="N686" s="15"/>
      <c r="O686" s="27"/>
      <c r="P686" s="15"/>
      <c r="Q686" s="27"/>
      <c r="R686" s="27"/>
      <c r="S686" s="15"/>
      <c r="U686" s="15"/>
      <c r="Y686" s="25"/>
      <c r="Z686" s="25"/>
      <c r="AA686" s="6"/>
    </row>
    <row r="687" spans="1:27" s="10" customFormat="1" ht="15.9" customHeight="1" x14ac:dyDescent="0.25">
      <c r="A687" s="6"/>
      <c r="F687" s="15"/>
      <c r="G687" s="15"/>
      <c r="I687" s="15"/>
      <c r="J687" s="15"/>
      <c r="L687" s="15"/>
      <c r="M687" s="15"/>
      <c r="N687" s="15"/>
      <c r="O687" s="27"/>
      <c r="P687" s="15"/>
      <c r="Q687" s="27"/>
      <c r="R687" s="27"/>
      <c r="S687" s="15"/>
      <c r="U687" s="15"/>
      <c r="Y687" s="25"/>
      <c r="Z687" s="25"/>
      <c r="AA687" s="6"/>
    </row>
    <row r="688" spans="1:27" s="10" customFormat="1" ht="15.9" customHeight="1" x14ac:dyDescent="0.25">
      <c r="A688" s="6"/>
      <c r="F688" s="15"/>
      <c r="G688" s="15"/>
      <c r="I688" s="15"/>
      <c r="J688" s="15"/>
      <c r="L688" s="15"/>
      <c r="M688" s="15"/>
      <c r="N688" s="15"/>
      <c r="O688" s="27"/>
      <c r="P688" s="15"/>
      <c r="Q688" s="27"/>
      <c r="R688" s="27"/>
      <c r="S688" s="15"/>
      <c r="U688" s="15"/>
      <c r="Y688" s="25"/>
      <c r="Z688" s="25"/>
      <c r="AA688" s="6"/>
    </row>
    <row r="689" spans="1:27" s="10" customFormat="1" ht="15.9" customHeight="1" x14ac:dyDescent="0.25">
      <c r="A689" s="6"/>
      <c r="F689" s="15"/>
      <c r="G689" s="15"/>
      <c r="I689" s="15"/>
      <c r="J689" s="15"/>
      <c r="L689" s="15"/>
      <c r="M689" s="15"/>
      <c r="N689" s="15"/>
      <c r="O689" s="27"/>
      <c r="P689" s="15"/>
      <c r="Q689" s="27"/>
      <c r="R689" s="27"/>
      <c r="S689" s="15"/>
      <c r="U689" s="15"/>
      <c r="Y689" s="25"/>
      <c r="Z689" s="25"/>
      <c r="AA689" s="6"/>
    </row>
    <row r="690" spans="1:27" s="10" customFormat="1" ht="15.9" customHeight="1" x14ac:dyDescent="0.25">
      <c r="A690" s="6"/>
      <c r="F690" s="15"/>
      <c r="G690" s="15"/>
      <c r="I690" s="15"/>
      <c r="J690" s="15"/>
      <c r="L690" s="15"/>
      <c r="M690" s="15"/>
      <c r="N690" s="15"/>
      <c r="O690" s="27"/>
      <c r="P690" s="15"/>
      <c r="Q690" s="27"/>
      <c r="R690" s="27"/>
      <c r="S690" s="15"/>
      <c r="U690" s="15"/>
      <c r="Y690" s="25"/>
      <c r="Z690" s="25"/>
      <c r="AA690" s="6"/>
    </row>
    <row r="691" spans="1:27" s="10" customFormat="1" ht="15.9" customHeight="1" x14ac:dyDescent="0.25">
      <c r="A691" s="6"/>
      <c r="F691" s="15"/>
      <c r="G691" s="15"/>
      <c r="I691" s="15"/>
      <c r="J691" s="15"/>
      <c r="L691" s="15"/>
      <c r="M691" s="15"/>
      <c r="N691" s="15"/>
      <c r="O691" s="27"/>
      <c r="P691" s="15"/>
      <c r="Q691" s="27"/>
      <c r="R691" s="27"/>
      <c r="S691" s="15"/>
      <c r="U691" s="15"/>
      <c r="Y691" s="25"/>
      <c r="Z691" s="25"/>
      <c r="AA691" s="6"/>
    </row>
    <row r="692" spans="1:27" s="10" customFormat="1" ht="15.9" customHeight="1" x14ac:dyDescent="0.25">
      <c r="A692" s="6"/>
      <c r="F692" s="15"/>
      <c r="G692" s="15"/>
      <c r="I692" s="15"/>
      <c r="J692" s="15"/>
      <c r="L692" s="15"/>
      <c r="M692" s="15"/>
      <c r="N692" s="15"/>
      <c r="O692" s="27"/>
      <c r="P692" s="15"/>
      <c r="Q692" s="27"/>
      <c r="R692" s="27"/>
      <c r="S692" s="15"/>
      <c r="U692" s="15"/>
      <c r="Y692" s="25"/>
      <c r="Z692" s="25"/>
      <c r="AA692" s="6"/>
    </row>
    <row r="693" spans="1:27" s="10" customFormat="1" ht="15.9" customHeight="1" x14ac:dyDescent="0.25">
      <c r="A693" s="6"/>
      <c r="F693" s="15"/>
      <c r="G693" s="15"/>
      <c r="I693" s="15"/>
      <c r="J693" s="15"/>
      <c r="L693" s="15"/>
      <c r="M693" s="15"/>
      <c r="N693" s="15"/>
      <c r="O693" s="27"/>
      <c r="P693" s="15"/>
      <c r="Q693" s="27"/>
      <c r="R693" s="27"/>
      <c r="S693" s="15"/>
      <c r="U693" s="15"/>
      <c r="Y693" s="25"/>
      <c r="Z693" s="25"/>
      <c r="AA693" s="6"/>
    </row>
    <row r="694" spans="1:27" s="10" customFormat="1" ht="15.9" customHeight="1" x14ac:dyDescent="0.25">
      <c r="A694" s="6"/>
      <c r="F694" s="15"/>
      <c r="G694" s="15"/>
      <c r="I694" s="15"/>
      <c r="J694" s="15"/>
      <c r="L694" s="15"/>
      <c r="M694" s="15"/>
      <c r="N694" s="15"/>
      <c r="O694" s="27"/>
      <c r="P694" s="15"/>
      <c r="Q694" s="27"/>
      <c r="R694" s="27"/>
      <c r="S694" s="15"/>
      <c r="U694" s="15"/>
      <c r="Y694" s="25"/>
      <c r="Z694" s="25"/>
      <c r="AA694" s="6"/>
    </row>
    <row r="695" spans="1:27" s="10" customFormat="1" ht="15.9" customHeight="1" x14ac:dyDescent="0.25">
      <c r="A695" s="6"/>
      <c r="F695" s="15"/>
      <c r="G695" s="15"/>
      <c r="I695" s="15"/>
      <c r="J695" s="15"/>
      <c r="L695" s="15"/>
      <c r="M695" s="15"/>
      <c r="N695" s="15"/>
      <c r="O695" s="27"/>
      <c r="P695" s="15"/>
      <c r="Q695" s="27"/>
      <c r="R695" s="27"/>
      <c r="S695" s="15"/>
      <c r="U695" s="15"/>
      <c r="Y695" s="25"/>
      <c r="Z695" s="25"/>
      <c r="AA695" s="6"/>
    </row>
    <row r="696" spans="1:27" s="10" customFormat="1" ht="15.9" customHeight="1" x14ac:dyDescent="0.25">
      <c r="A696" s="6"/>
      <c r="F696" s="15"/>
      <c r="G696" s="15"/>
      <c r="I696" s="15"/>
      <c r="J696" s="15"/>
      <c r="L696" s="15"/>
      <c r="M696" s="15"/>
      <c r="N696" s="15"/>
      <c r="O696" s="27"/>
      <c r="P696" s="15"/>
      <c r="Q696" s="27"/>
      <c r="R696" s="27"/>
      <c r="S696" s="15"/>
      <c r="U696" s="15"/>
      <c r="Y696" s="25"/>
      <c r="Z696" s="25"/>
      <c r="AA696" s="6"/>
    </row>
    <row r="697" spans="1:27" s="10" customFormat="1" ht="15.9" customHeight="1" x14ac:dyDescent="0.25">
      <c r="A697" s="6"/>
      <c r="F697" s="15"/>
      <c r="G697" s="15"/>
      <c r="I697" s="15"/>
      <c r="J697" s="15"/>
      <c r="L697" s="15"/>
      <c r="M697" s="15"/>
      <c r="N697" s="15"/>
      <c r="O697" s="27"/>
      <c r="P697" s="15"/>
      <c r="Q697" s="27"/>
      <c r="R697" s="27"/>
      <c r="S697" s="15"/>
      <c r="U697" s="15"/>
      <c r="Y697" s="25"/>
      <c r="Z697" s="25"/>
      <c r="AA697" s="6"/>
    </row>
    <row r="698" spans="1:27" s="10" customFormat="1" ht="15.9" customHeight="1" x14ac:dyDescent="0.25">
      <c r="A698" s="6"/>
      <c r="F698" s="15"/>
      <c r="G698" s="15"/>
      <c r="I698" s="15"/>
      <c r="J698" s="15"/>
      <c r="L698" s="15"/>
      <c r="M698" s="15"/>
      <c r="N698" s="15"/>
      <c r="O698" s="27"/>
      <c r="P698" s="15"/>
      <c r="Q698" s="27"/>
      <c r="R698" s="27"/>
      <c r="S698" s="15"/>
      <c r="U698" s="15"/>
      <c r="Y698" s="25"/>
      <c r="Z698" s="25"/>
      <c r="AA698" s="6"/>
    </row>
    <row r="699" spans="1:27" s="10" customFormat="1" ht="15.9" customHeight="1" x14ac:dyDescent="0.25">
      <c r="A699" s="6"/>
      <c r="F699" s="15"/>
      <c r="G699" s="15"/>
      <c r="I699" s="15"/>
      <c r="J699" s="15"/>
      <c r="L699" s="15"/>
      <c r="M699" s="15"/>
      <c r="N699" s="15"/>
      <c r="O699" s="27"/>
      <c r="P699" s="15"/>
      <c r="Q699" s="27"/>
      <c r="R699" s="27"/>
      <c r="S699" s="15"/>
      <c r="U699" s="15"/>
      <c r="Y699" s="25"/>
      <c r="Z699" s="25"/>
      <c r="AA699" s="6"/>
    </row>
    <row r="700" spans="1:27" s="10" customFormat="1" ht="15.9" customHeight="1" x14ac:dyDescent="0.25">
      <c r="A700" s="6"/>
      <c r="F700" s="15"/>
      <c r="G700" s="15"/>
      <c r="I700" s="15"/>
      <c r="J700" s="15"/>
      <c r="L700" s="15"/>
      <c r="M700" s="15"/>
      <c r="N700" s="15"/>
      <c r="O700" s="27"/>
      <c r="P700" s="15"/>
      <c r="Q700" s="27"/>
      <c r="R700" s="27"/>
      <c r="S700" s="15"/>
      <c r="U700" s="15"/>
      <c r="Y700" s="25"/>
      <c r="Z700" s="25"/>
      <c r="AA700" s="6"/>
    </row>
    <row r="701" spans="1:27" s="10" customFormat="1" ht="15.9" customHeight="1" x14ac:dyDescent="0.25">
      <c r="A701" s="6"/>
      <c r="F701" s="15"/>
      <c r="G701" s="15"/>
      <c r="I701" s="15"/>
      <c r="J701" s="15"/>
      <c r="L701" s="15"/>
      <c r="M701" s="15"/>
      <c r="N701" s="15"/>
      <c r="O701" s="27"/>
      <c r="P701" s="15"/>
      <c r="Q701" s="27"/>
      <c r="R701" s="27"/>
      <c r="S701" s="15"/>
      <c r="U701" s="15"/>
      <c r="Y701" s="25"/>
      <c r="Z701" s="25"/>
      <c r="AA701" s="6"/>
    </row>
    <row r="702" spans="1:27" s="10" customFormat="1" ht="15.9" customHeight="1" x14ac:dyDescent="0.25">
      <c r="A702" s="6"/>
      <c r="F702" s="15"/>
      <c r="G702" s="15"/>
      <c r="I702" s="15"/>
      <c r="J702" s="15"/>
      <c r="L702" s="15"/>
      <c r="M702" s="15"/>
      <c r="N702" s="15"/>
      <c r="O702" s="27"/>
      <c r="P702" s="15"/>
      <c r="Q702" s="27"/>
      <c r="R702" s="27"/>
      <c r="S702" s="15"/>
      <c r="U702" s="15"/>
      <c r="Y702" s="25"/>
      <c r="Z702" s="25"/>
      <c r="AA702" s="6"/>
    </row>
    <row r="703" spans="1:27" s="10" customFormat="1" ht="15.9" customHeight="1" x14ac:dyDescent="0.25">
      <c r="A703" s="6"/>
      <c r="F703" s="15"/>
      <c r="G703" s="15"/>
      <c r="I703" s="15"/>
      <c r="J703" s="15"/>
      <c r="L703" s="15"/>
      <c r="M703" s="15"/>
      <c r="N703" s="15"/>
      <c r="O703" s="27"/>
      <c r="P703" s="15"/>
      <c r="Q703" s="27"/>
      <c r="R703" s="27"/>
      <c r="S703" s="15"/>
      <c r="U703" s="15"/>
      <c r="Y703" s="25"/>
      <c r="Z703" s="25"/>
      <c r="AA703" s="6"/>
    </row>
    <row r="704" spans="1:27" s="10" customFormat="1" ht="15.9" customHeight="1" x14ac:dyDescent="0.25">
      <c r="A704" s="6"/>
      <c r="F704" s="15"/>
      <c r="G704" s="15"/>
      <c r="I704" s="15"/>
      <c r="J704" s="15"/>
      <c r="L704" s="15"/>
      <c r="M704" s="15"/>
      <c r="N704" s="15"/>
      <c r="O704" s="27"/>
      <c r="P704" s="15"/>
      <c r="Q704" s="27"/>
      <c r="R704" s="27"/>
      <c r="S704" s="15"/>
      <c r="U704" s="15"/>
      <c r="Y704" s="25"/>
      <c r="Z704" s="25"/>
      <c r="AA704" s="6"/>
    </row>
    <row r="705" spans="1:27" s="10" customFormat="1" ht="15.9" customHeight="1" x14ac:dyDescent="0.25">
      <c r="A705" s="6"/>
      <c r="F705" s="15"/>
      <c r="G705" s="15"/>
      <c r="I705" s="15"/>
      <c r="J705" s="15"/>
      <c r="L705" s="15"/>
      <c r="M705" s="15"/>
      <c r="N705" s="15"/>
      <c r="O705" s="27"/>
      <c r="P705" s="15"/>
      <c r="Q705" s="27"/>
      <c r="R705" s="27"/>
      <c r="S705" s="15"/>
      <c r="U705" s="15"/>
      <c r="Y705" s="25"/>
      <c r="Z705" s="25"/>
      <c r="AA705" s="6"/>
    </row>
    <row r="706" spans="1:27" s="10" customFormat="1" ht="15.9" customHeight="1" x14ac:dyDescent="0.25">
      <c r="A706" s="6"/>
      <c r="F706" s="15"/>
      <c r="G706" s="15"/>
      <c r="I706" s="15"/>
      <c r="J706" s="15"/>
      <c r="L706" s="15"/>
      <c r="M706" s="15"/>
      <c r="N706" s="15"/>
      <c r="O706" s="27"/>
      <c r="P706" s="15"/>
      <c r="Q706" s="27"/>
      <c r="R706" s="27"/>
      <c r="S706" s="15"/>
      <c r="U706" s="15"/>
      <c r="Y706" s="25"/>
      <c r="Z706" s="25"/>
      <c r="AA706" s="6"/>
    </row>
    <row r="707" spans="1:27" s="10" customFormat="1" ht="15.9" customHeight="1" x14ac:dyDescent="0.25">
      <c r="A707" s="6"/>
      <c r="F707" s="15"/>
      <c r="G707" s="15"/>
      <c r="I707" s="15"/>
      <c r="J707" s="15"/>
      <c r="L707" s="15"/>
      <c r="M707" s="15"/>
      <c r="N707" s="15"/>
      <c r="O707" s="27"/>
      <c r="P707" s="15"/>
      <c r="Q707" s="27"/>
      <c r="R707" s="27"/>
      <c r="S707" s="15"/>
      <c r="U707" s="15"/>
      <c r="Y707" s="25"/>
      <c r="Z707" s="25"/>
      <c r="AA707" s="6"/>
    </row>
    <row r="708" spans="1:27" s="10" customFormat="1" ht="15.9" customHeight="1" x14ac:dyDescent="0.25">
      <c r="A708" s="6"/>
      <c r="F708" s="15"/>
      <c r="G708" s="15"/>
      <c r="I708" s="15"/>
      <c r="J708" s="15"/>
      <c r="L708" s="15"/>
      <c r="M708" s="15"/>
      <c r="N708" s="15"/>
      <c r="O708" s="27"/>
      <c r="P708" s="15"/>
      <c r="Q708" s="27"/>
      <c r="R708" s="27"/>
      <c r="S708" s="15"/>
      <c r="U708" s="15"/>
      <c r="Y708" s="25"/>
      <c r="Z708" s="25"/>
      <c r="AA708" s="6"/>
    </row>
    <row r="709" spans="1:27" s="10" customFormat="1" ht="15.9" customHeight="1" x14ac:dyDescent="0.25">
      <c r="A709" s="6"/>
      <c r="F709" s="15"/>
      <c r="G709" s="15"/>
      <c r="I709" s="15"/>
      <c r="J709" s="15"/>
      <c r="L709" s="15"/>
      <c r="M709" s="15"/>
      <c r="N709" s="15"/>
      <c r="O709" s="27"/>
      <c r="P709" s="15"/>
      <c r="Q709" s="27"/>
      <c r="R709" s="27"/>
      <c r="S709" s="15"/>
      <c r="U709" s="15"/>
      <c r="Y709" s="25"/>
      <c r="Z709" s="25"/>
      <c r="AA709" s="6"/>
    </row>
    <row r="710" spans="1:27" s="10" customFormat="1" ht="15.9" customHeight="1" x14ac:dyDescent="0.25">
      <c r="A710" s="6"/>
      <c r="F710" s="15"/>
      <c r="G710" s="15"/>
      <c r="I710" s="15"/>
      <c r="J710" s="15"/>
      <c r="L710" s="15"/>
      <c r="M710" s="15"/>
      <c r="N710" s="15"/>
      <c r="O710" s="27"/>
      <c r="P710" s="15"/>
      <c r="Q710" s="27"/>
      <c r="R710" s="27"/>
      <c r="S710" s="15"/>
      <c r="U710" s="15"/>
      <c r="Y710" s="25"/>
      <c r="Z710" s="25"/>
      <c r="AA710" s="6"/>
    </row>
    <row r="711" spans="1:27" s="10" customFormat="1" ht="15.9" customHeight="1" x14ac:dyDescent="0.25">
      <c r="A711" s="6"/>
      <c r="F711" s="15"/>
      <c r="G711" s="15"/>
      <c r="I711" s="15"/>
      <c r="J711" s="15"/>
      <c r="L711" s="15"/>
      <c r="M711" s="15"/>
      <c r="N711" s="15"/>
      <c r="O711" s="27"/>
      <c r="P711" s="15"/>
      <c r="Q711" s="27"/>
      <c r="R711" s="27"/>
      <c r="S711" s="15"/>
      <c r="U711" s="15"/>
      <c r="Y711" s="25"/>
      <c r="Z711" s="25"/>
      <c r="AA711" s="6"/>
    </row>
    <row r="712" spans="1:27" s="10" customFormat="1" ht="15.9" customHeight="1" x14ac:dyDescent="0.25">
      <c r="A712" s="6"/>
      <c r="F712" s="15"/>
      <c r="G712" s="15"/>
      <c r="I712" s="15"/>
      <c r="J712" s="15"/>
      <c r="L712" s="15"/>
      <c r="M712" s="15"/>
      <c r="N712" s="15"/>
      <c r="O712" s="27"/>
      <c r="P712" s="15"/>
      <c r="Q712" s="27"/>
      <c r="R712" s="27"/>
      <c r="S712" s="15"/>
      <c r="U712" s="15"/>
      <c r="Y712" s="25"/>
      <c r="Z712" s="25"/>
      <c r="AA712" s="6"/>
    </row>
    <row r="713" spans="1:27" s="10" customFormat="1" ht="15.9" customHeight="1" x14ac:dyDescent="0.25">
      <c r="A713" s="6"/>
      <c r="F713" s="15"/>
      <c r="G713" s="15"/>
      <c r="I713" s="15"/>
      <c r="J713" s="15"/>
      <c r="L713" s="15"/>
      <c r="M713" s="15"/>
      <c r="N713" s="15"/>
      <c r="O713" s="27"/>
      <c r="P713" s="15"/>
      <c r="Q713" s="27"/>
      <c r="R713" s="27"/>
      <c r="S713" s="15"/>
      <c r="U713" s="15"/>
      <c r="Y713" s="25"/>
      <c r="Z713" s="25"/>
      <c r="AA713" s="6"/>
    </row>
    <row r="714" spans="1:27" s="10" customFormat="1" ht="15.9" customHeight="1" x14ac:dyDescent="0.25">
      <c r="A714" s="6"/>
      <c r="F714" s="15"/>
      <c r="G714" s="15"/>
      <c r="I714" s="15"/>
      <c r="J714" s="15"/>
      <c r="L714" s="15"/>
      <c r="M714" s="15"/>
      <c r="N714" s="15"/>
      <c r="O714" s="27"/>
      <c r="P714" s="15"/>
      <c r="Q714" s="27"/>
      <c r="R714" s="27"/>
      <c r="S714" s="15"/>
      <c r="U714" s="15"/>
      <c r="Y714" s="25"/>
      <c r="Z714" s="25"/>
      <c r="AA714" s="6"/>
    </row>
    <row r="715" spans="1:27" s="10" customFormat="1" ht="15.9" customHeight="1" x14ac:dyDescent="0.25">
      <c r="A715" s="6"/>
      <c r="F715" s="15"/>
      <c r="G715" s="15"/>
      <c r="I715" s="15"/>
      <c r="J715" s="15"/>
      <c r="L715" s="15"/>
      <c r="M715" s="15"/>
      <c r="N715" s="15"/>
      <c r="O715" s="27"/>
      <c r="P715" s="15"/>
      <c r="Q715" s="27"/>
      <c r="R715" s="27"/>
      <c r="S715" s="15"/>
      <c r="U715" s="15"/>
      <c r="Y715" s="25"/>
      <c r="Z715" s="25"/>
      <c r="AA715" s="6"/>
    </row>
    <row r="716" spans="1:27" s="10" customFormat="1" ht="15.9" customHeight="1" x14ac:dyDescent="0.25">
      <c r="A716" s="6"/>
      <c r="F716" s="15"/>
      <c r="G716" s="15"/>
      <c r="I716" s="15"/>
      <c r="J716" s="15"/>
      <c r="L716" s="15"/>
      <c r="M716" s="15"/>
      <c r="N716" s="15"/>
      <c r="O716" s="27"/>
      <c r="P716" s="15"/>
      <c r="Q716" s="27"/>
      <c r="R716" s="27"/>
      <c r="S716" s="15"/>
      <c r="U716" s="15"/>
      <c r="Y716" s="25"/>
      <c r="Z716" s="25"/>
      <c r="AA716" s="6"/>
    </row>
    <row r="717" spans="1:27" s="10" customFormat="1" ht="15.9" customHeight="1" x14ac:dyDescent="0.25">
      <c r="A717" s="6"/>
      <c r="F717" s="15"/>
      <c r="G717" s="15"/>
      <c r="I717" s="15"/>
      <c r="J717" s="15"/>
      <c r="L717" s="15"/>
      <c r="M717" s="15"/>
      <c r="N717" s="15"/>
      <c r="O717" s="27"/>
      <c r="P717" s="15"/>
      <c r="Q717" s="27"/>
      <c r="R717" s="27"/>
      <c r="S717" s="15"/>
      <c r="U717" s="15"/>
      <c r="Y717" s="25"/>
      <c r="Z717" s="25"/>
      <c r="AA717" s="6"/>
    </row>
    <row r="718" spans="1:27" s="10" customFormat="1" ht="15.9" customHeight="1" x14ac:dyDescent="0.25">
      <c r="A718" s="6"/>
      <c r="F718" s="15"/>
      <c r="G718" s="15"/>
      <c r="I718" s="15"/>
      <c r="J718" s="15"/>
      <c r="L718" s="15"/>
      <c r="M718" s="15"/>
      <c r="N718" s="15"/>
      <c r="O718" s="27"/>
      <c r="P718" s="15"/>
      <c r="Q718" s="27"/>
      <c r="R718" s="27"/>
      <c r="S718" s="15"/>
      <c r="U718" s="15"/>
      <c r="Y718" s="25"/>
      <c r="Z718" s="25"/>
      <c r="AA718" s="6"/>
    </row>
    <row r="719" spans="1:27" s="10" customFormat="1" ht="15.9" customHeight="1" x14ac:dyDescent="0.25">
      <c r="A719" s="6"/>
      <c r="F719" s="15"/>
      <c r="G719" s="15"/>
      <c r="I719" s="15"/>
      <c r="J719" s="15"/>
      <c r="L719" s="15"/>
      <c r="M719" s="15"/>
      <c r="N719" s="15"/>
      <c r="O719" s="27"/>
      <c r="P719" s="15"/>
      <c r="Q719" s="27"/>
      <c r="R719" s="27"/>
      <c r="S719" s="15"/>
      <c r="U719" s="15"/>
      <c r="Y719" s="25"/>
      <c r="Z719" s="25"/>
      <c r="AA719" s="6"/>
    </row>
    <row r="720" spans="1:27" s="10" customFormat="1" ht="15.9" customHeight="1" x14ac:dyDescent="0.25">
      <c r="A720" s="6"/>
      <c r="F720" s="15"/>
      <c r="G720" s="15"/>
      <c r="I720" s="15"/>
      <c r="J720" s="15"/>
      <c r="L720" s="15"/>
      <c r="M720" s="15"/>
      <c r="N720" s="15"/>
      <c r="O720" s="27"/>
      <c r="P720" s="15"/>
      <c r="Q720" s="27"/>
      <c r="R720" s="27"/>
      <c r="S720" s="15"/>
      <c r="U720" s="15"/>
      <c r="Y720" s="25"/>
      <c r="Z720" s="25"/>
      <c r="AA720" s="6"/>
    </row>
    <row r="721" spans="1:27" s="10" customFormat="1" ht="15.9" customHeight="1" x14ac:dyDescent="0.25">
      <c r="A721" s="6"/>
      <c r="F721" s="15"/>
      <c r="G721" s="15"/>
      <c r="I721" s="15"/>
      <c r="J721" s="15"/>
      <c r="L721" s="15"/>
      <c r="M721" s="15"/>
      <c r="N721" s="15"/>
      <c r="O721" s="27"/>
      <c r="P721" s="15"/>
      <c r="Q721" s="27"/>
      <c r="R721" s="27"/>
      <c r="S721" s="15"/>
      <c r="U721" s="15"/>
      <c r="Y721" s="25"/>
      <c r="Z721" s="25"/>
      <c r="AA721" s="6"/>
    </row>
    <row r="722" spans="1:27" s="10" customFormat="1" ht="15.9" customHeight="1" x14ac:dyDescent="0.25">
      <c r="A722" s="6"/>
      <c r="F722" s="15"/>
      <c r="G722" s="15"/>
      <c r="I722" s="15"/>
      <c r="J722" s="15"/>
      <c r="L722" s="15"/>
      <c r="M722" s="15"/>
      <c r="N722" s="15"/>
      <c r="O722" s="27"/>
      <c r="P722" s="15"/>
      <c r="Q722" s="27"/>
      <c r="R722" s="27"/>
      <c r="S722" s="15"/>
      <c r="U722" s="15"/>
      <c r="Y722" s="25"/>
      <c r="Z722" s="25"/>
      <c r="AA722" s="6"/>
    </row>
    <row r="723" spans="1:27" s="10" customFormat="1" ht="15.9" customHeight="1" x14ac:dyDescent="0.25">
      <c r="A723" s="6"/>
      <c r="F723" s="15"/>
      <c r="G723" s="15"/>
      <c r="I723" s="15"/>
      <c r="J723" s="15"/>
      <c r="L723" s="15"/>
      <c r="M723" s="15"/>
      <c r="N723" s="15"/>
      <c r="O723" s="27"/>
      <c r="P723" s="15"/>
      <c r="Q723" s="27"/>
      <c r="R723" s="27"/>
      <c r="S723" s="15"/>
      <c r="U723" s="15"/>
      <c r="Y723" s="25"/>
      <c r="Z723" s="25"/>
      <c r="AA723" s="6"/>
    </row>
    <row r="724" spans="1:27" s="10" customFormat="1" ht="15.9" customHeight="1" x14ac:dyDescent="0.25">
      <c r="A724" s="6"/>
      <c r="F724" s="15"/>
      <c r="G724" s="15"/>
      <c r="I724" s="15"/>
      <c r="J724" s="15"/>
      <c r="L724" s="15"/>
      <c r="M724" s="15"/>
      <c r="N724" s="15"/>
      <c r="O724" s="27"/>
      <c r="P724" s="15"/>
      <c r="Q724" s="27"/>
      <c r="R724" s="27"/>
      <c r="S724" s="15"/>
      <c r="U724" s="15"/>
      <c r="Y724" s="25"/>
      <c r="Z724" s="25"/>
      <c r="AA724" s="6"/>
    </row>
    <row r="725" spans="1:27" s="10" customFormat="1" ht="15.9" customHeight="1" x14ac:dyDescent="0.25">
      <c r="A725" s="6"/>
      <c r="F725" s="15"/>
      <c r="G725" s="15"/>
      <c r="I725" s="15"/>
      <c r="J725" s="15"/>
      <c r="L725" s="15"/>
      <c r="M725" s="15"/>
      <c r="N725" s="15"/>
      <c r="O725" s="27"/>
      <c r="P725" s="15"/>
      <c r="Q725" s="27"/>
      <c r="R725" s="27"/>
      <c r="S725" s="15"/>
      <c r="U725" s="15"/>
      <c r="Y725" s="25"/>
      <c r="Z725" s="25"/>
      <c r="AA725" s="6"/>
    </row>
    <row r="726" spans="1:27" s="10" customFormat="1" ht="15.9" customHeight="1" x14ac:dyDescent="0.25">
      <c r="A726" s="6"/>
      <c r="F726" s="15"/>
      <c r="G726" s="15"/>
      <c r="I726" s="15"/>
      <c r="J726" s="15"/>
      <c r="L726" s="15"/>
      <c r="M726" s="15"/>
      <c r="N726" s="15"/>
      <c r="O726" s="27"/>
      <c r="P726" s="15"/>
      <c r="Q726" s="27"/>
      <c r="R726" s="27"/>
      <c r="S726" s="15"/>
      <c r="U726" s="15"/>
      <c r="Y726" s="25"/>
      <c r="Z726" s="25"/>
      <c r="AA726" s="6"/>
    </row>
    <row r="727" spans="1:27" s="10" customFormat="1" ht="15.9" customHeight="1" x14ac:dyDescent="0.25">
      <c r="A727" s="6"/>
      <c r="F727" s="15"/>
      <c r="G727" s="15"/>
      <c r="I727" s="15"/>
      <c r="J727" s="15"/>
      <c r="L727" s="15"/>
      <c r="M727" s="15"/>
      <c r="N727" s="15"/>
      <c r="O727" s="27"/>
      <c r="P727" s="15"/>
      <c r="Q727" s="27"/>
      <c r="R727" s="27"/>
      <c r="S727" s="15"/>
      <c r="U727" s="15"/>
      <c r="Y727" s="25"/>
      <c r="Z727" s="25"/>
      <c r="AA727" s="6"/>
    </row>
    <row r="728" spans="1:27" s="10" customFormat="1" ht="15.9" customHeight="1" x14ac:dyDescent="0.25">
      <c r="A728" s="6"/>
      <c r="F728" s="15"/>
      <c r="G728" s="15"/>
      <c r="I728" s="15"/>
      <c r="J728" s="15"/>
      <c r="L728" s="15"/>
      <c r="M728" s="15"/>
      <c r="N728" s="15"/>
      <c r="O728" s="27"/>
      <c r="P728" s="15"/>
      <c r="Q728" s="27"/>
      <c r="R728" s="27"/>
      <c r="S728" s="15"/>
      <c r="U728" s="15"/>
      <c r="Y728" s="25"/>
      <c r="Z728" s="25"/>
      <c r="AA728" s="6"/>
    </row>
    <row r="729" spans="1:27" s="10" customFormat="1" ht="15.9" customHeight="1" x14ac:dyDescent="0.25">
      <c r="A729" s="6"/>
      <c r="F729" s="15"/>
      <c r="G729" s="15"/>
      <c r="I729" s="15"/>
      <c r="J729" s="15"/>
      <c r="L729" s="15"/>
      <c r="M729" s="15"/>
      <c r="N729" s="15"/>
      <c r="O729" s="27"/>
      <c r="P729" s="15"/>
      <c r="Q729" s="27"/>
      <c r="R729" s="27"/>
      <c r="S729" s="15"/>
      <c r="U729" s="15"/>
      <c r="Y729" s="25"/>
      <c r="Z729" s="25"/>
      <c r="AA729" s="6"/>
    </row>
    <row r="730" spans="1:27" s="10" customFormat="1" ht="15.9" customHeight="1" x14ac:dyDescent="0.25">
      <c r="A730" s="6"/>
      <c r="F730" s="15"/>
      <c r="G730" s="15"/>
      <c r="I730" s="15"/>
      <c r="J730" s="15"/>
      <c r="L730" s="15"/>
      <c r="M730" s="15"/>
      <c r="N730" s="15"/>
      <c r="O730" s="27"/>
      <c r="P730" s="15"/>
      <c r="Q730" s="27"/>
      <c r="R730" s="27"/>
      <c r="S730" s="15"/>
      <c r="U730" s="15"/>
      <c r="Y730" s="25"/>
      <c r="Z730" s="25"/>
      <c r="AA730" s="6"/>
    </row>
    <row r="731" spans="1:27" s="10" customFormat="1" ht="15.9" customHeight="1" x14ac:dyDescent="0.25">
      <c r="A731" s="6"/>
      <c r="F731" s="15"/>
      <c r="G731" s="15"/>
      <c r="I731" s="15"/>
      <c r="J731" s="15"/>
      <c r="L731" s="15"/>
      <c r="M731" s="15"/>
      <c r="N731" s="15"/>
      <c r="O731" s="27"/>
      <c r="P731" s="15"/>
      <c r="Q731" s="27"/>
      <c r="R731" s="27"/>
      <c r="S731" s="15"/>
      <c r="U731" s="15"/>
      <c r="Y731" s="25"/>
      <c r="Z731" s="25"/>
      <c r="AA731" s="6"/>
    </row>
    <row r="732" spans="1:27" s="10" customFormat="1" ht="15.9" customHeight="1" x14ac:dyDescent="0.25">
      <c r="A732" s="6"/>
      <c r="F732" s="15"/>
      <c r="G732" s="15"/>
      <c r="I732" s="15"/>
      <c r="J732" s="15"/>
      <c r="L732" s="15"/>
      <c r="M732" s="15"/>
      <c r="N732" s="15"/>
      <c r="O732" s="27"/>
      <c r="P732" s="15"/>
      <c r="Q732" s="27"/>
      <c r="R732" s="27"/>
      <c r="S732" s="15"/>
      <c r="U732" s="15"/>
      <c r="Y732" s="25"/>
      <c r="Z732" s="25"/>
      <c r="AA732" s="6"/>
    </row>
    <row r="733" spans="1:27" s="10" customFormat="1" ht="15.9" customHeight="1" x14ac:dyDescent="0.25">
      <c r="A733" s="6"/>
      <c r="F733" s="15"/>
      <c r="G733" s="15"/>
      <c r="I733" s="15"/>
      <c r="J733" s="15"/>
      <c r="L733" s="15"/>
      <c r="M733" s="15"/>
      <c r="N733" s="15"/>
      <c r="O733" s="27"/>
      <c r="P733" s="15"/>
      <c r="Q733" s="27"/>
      <c r="R733" s="27"/>
      <c r="S733" s="15"/>
      <c r="U733" s="15"/>
      <c r="Y733" s="25"/>
      <c r="Z733" s="25"/>
      <c r="AA733" s="6"/>
    </row>
    <row r="734" spans="1:27" s="10" customFormat="1" ht="15.9" customHeight="1" x14ac:dyDescent="0.25">
      <c r="A734" s="6"/>
      <c r="F734" s="15"/>
      <c r="G734" s="15"/>
      <c r="I734" s="15"/>
      <c r="J734" s="15"/>
      <c r="L734" s="15"/>
      <c r="M734" s="15"/>
      <c r="N734" s="15"/>
      <c r="O734" s="27"/>
      <c r="P734" s="15"/>
      <c r="Q734" s="27"/>
      <c r="R734" s="27"/>
      <c r="S734" s="15"/>
      <c r="U734" s="15"/>
      <c r="Y734" s="25"/>
      <c r="Z734" s="25"/>
      <c r="AA734" s="6"/>
    </row>
    <row r="735" spans="1:27" s="10" customFormat="1" ht="15.9" customHeight="1" x14ac:dyDescent="0.25">
      <c r="A735" s="6"/>
      <c r="F735" s="15"/>
      <c r="G735" s="15"/>
      <c r="I735" s="15"/>
      <c r="J735" s="15"/>
      <c r="L735" s="15"/>
      <c r="M735" s="15"/>
      <c r="N735" s="15"/>
      <c r="O735" s="27"/>
      <c r="P735" s="15"/>
      <c r="Q735" s="27"/>
      <c r="R735" s="27"/>
      <c r="S735" s="15"/>
      <c r="U735" s="15"/>
      <c r="Y735" s="25"/>
      <c r="Z735" s="25"/>
      <c r="AA735" s="6"/>
    </row>
    <row r="736" spans="1:27" s="10" customFormat="1" ht="15.9" customHeight="1" x14ac:dyDescent="0.25">
      <c r="A736" s="6"/>
      <c r="F736" s="15"/>
      <c r="G736" s="15"/>
      <c r="I736" s="15"/>
      <c r="J736" s="15"/>
      <c r="L736" s="15"/>
      <c r="M736" s="15"/>
      <c r="N736" s="15"/>
      <c r="O736" s="27"/>
      <c r="P736" s="15"/>
      <c r="Q736" s="27"/>
      <c r="R736" s="27"/>
      <c r="S736" s="15"/>
      <c r="U736" s="15"/>
      <c r="Y736" s="25"/>
      <c r="Z736" s="25"/>
      <c r="AA736" s="6"/>
    </row>
    <row r="737" spans="1:27" s="10" customFormat="1" ht="15.9" customHeight="1" x14ac:dyDescent="0.25">
      <c r="A737" s="6"/>
      <c r="F737" s="15"/>
      <c r="G737" s="15"/>
      <c r="I737" s="15"/>
      <c r="J737" s="15"/>
      <c r="L737" s="15"/>
      <c r="M737" s="15"/>
      <c r="N737" s="15"/>
      <c r="O737" s="27"/>
      <c r="P737" s="15"/>
      <c r="Q737" s="27"/>
      <c r="R737" s="27"/>
      <c r="S737" s="15"/>
      <c r="U737" s="15"/>
      <c r="Y737" s="25"/>
      <c r="Z737" s="25"/>
      <c r="AA737" s="6"/>
    </row>
    <row r="738" spans="1:27" s="10" customFormat="1" ht="15.9" customHeight="1" x14ac:dyDescent="0.25">
      <c r="A738" s="6"/>
      <c r="F738" s="15"/>
      <c r="G738" s="15"/>
      <c r="I738" s="15"/>
      <c r="J738" s="15"/>
      <c r="L738" s="15"/>
      <c r="M738" s="15"/>
      <c r="N738" s="15"/>
      <c r="O738" s="27"/>
      <c r="P738" s="15"/>
      <c r="Q738" s="27"/>
      <c r="R738" s="27"/>
      <c r="S738" s="15"/>
      <c r="U738" s="15"/>
      <c r="Y738" s="25"/>
      <c r="Z738" s="25"/>
      <c r="AA738" s="6"/>
    </row>
    <row r="739" spans="1:27" s="10" customFormat="1" ht="15.9" customHeight="1" x14ac:dyDescent="0.25">
      <c r="A739" s="6"/>
      <c r="F739" s="15"/>
      <c r="G739" s="15"/>
      <c r="I739" s="15"/>
      <c r="J739" s="15"/>
      <c r="L739" s="15"/>
      <c r="M739" s="15"/>
      <c r="N739" s="15"/>
      <c r="O739" s="27"/>
      <c r="P739" s="15"/>
      <c r="Q739" s="27"/>
      <c r="R739" s="27"/>
      <c r="S739" s="15"/>
      <c r="U739" s="15"/>
      <c r="Y739" s="25"/>
      <c r="Z739" s="25"/>
      <c r="AA739" s="6"/>
    </row>
    <row r="740" spans="1:27" s="10" customFormat="1" ht="15.9" customHeight="1" x14ac:dyDescent="0.25">
      <c r="A740" s="6"/>
      <c r="F740" s="15"/>
      <c r="G740" s="15"/>
      <c r="I740" s="15"/>
      <c r="J740" s="15"/>
      <c r="L740" s="15"/>
      <c r="M740" s="15"/>
      <c r="N740" s="15"/>
      <c r="O740" s="27"/>
      <c r="P740" s="15"/>
      <c r="Q740" s="27"/>
      <c r="R740" s="27"/>
      <c r="S740" s="15"/>
      <c r="U740" s="15"/>
      <c r="Y740" s="25"/>
      <c r="Z740" s="25"/>
      <c r="AA740" s="6"/>
    </row>
    <row r="741" spans="1:27" s="10" customFormat="1" ht="15.9" customHeight="1" x14ac:dyDescent="0.25">
      <c r="A741" s="6"/>
      <c r="F741" s="15"/>
      <c r="G741" s="15"/>
      <c r="I741" s="15"/>
      <c r="J741" s="15"/>
      <c r="L741" s="15"/>
      <c r="M741" s="15"/>
      <c r="N741" s="15"/>
      <c r="O741" s="27"/>
      <c r="P741" s="15"/>
      <c r="Q741" s="27"/>
      <c r="R741" s="27"/>
      <c r="S741" s="15"/>
      <c r="U741" s="15"/>
      <c r="Y741" s="25"/>
      <c r="Z741" s="25"/>
      <c r="AA741" s="6"/>
    </row>
    <row r="742" spans="1:27" s="10" customFormat="1" ht="15.9" customHeight="1" x14ac:dyDescent="0.25">
      <c r="A742" s="6"/>
      <c r="F742" s="15"/>
      <c r="G742" s="15"/>
      <c r="I742" s="15"/>
      <c r="J742" s="15"/>
      <c r="L742" s="15"/>
      <c r="M742" s="15"/>
      <c r="N742" s="15"/>
      <c r="O742" s="27"/>
      <c r="P742" s="15"/>
      <c r="Q742" s="27"/>
      <c r="R742" s="27"/>
      <c r="S742" s="15"/>
      <c r="U742" s="15"/>
      <c r="Y742" s="25"/>
      <c r="Z742" s="25"/>
      <c r="AA742" s="6"/>
    </row>
    <row r="743" spans="1:27" s="10" customFormat="1" ht="15.9" customHeight="1" x14ac:dyDescent="0.25">
      <c r="A743" s="6"/>
      <c r="F743" s="15"/>
      <c r="G743" s="15"/>
      <c r="I743" s="15"/>
      <c r="J743" s="15"/>
      <c r="L743" s="15"/>
      <c r="M743" s="15"/>
      <c r="N743" s="15"/>
      <c r="O743" s="27"/>
      <c r="P743" s="15"/>
      <c r="Q743" s="27"/>
      <c r="R743" s="27"/>
      <c r="S743" s="15"/>
      <c r="U743" s="15"/>
      <c r="Y743" s="25"/>
      <c r="Z743" s="25"/>
      <c r="AA743" s="6"/>
    </row>
    <row r="744" spans="1:27" s="10" customFormat="1" ht="15.9" customHeight="1" x14ac:dyDescent="0.25">
      <c r="A744" s="6"/>
      <c r="F744" s="15"/>
      <c r="G744" s="15"/>
      <c r="I744" s="15"/>
      <c r="J744" s="15"/>
      <c r="L744" s="15"/>
      <c r="M744" s="15"/>
      <c r="N744" s="15"/>
      <c r="O744" s="27"/>
      <c r="P744" s="15"/>
      <c r="Q744" s="27"/>
      <c r="R744" s="27"/>
      <c r="S744" s="15"/>
      <c r="U744" s="15"/>
      <c r="Y744" s="25"/>
      <c r="Z744" s="25"/>
      <c r="AA744" s="6"/>
    </row>
    <row r="745" spans="1:27" s="10" customFormat="1" ht="15.9" customHeight="1" x14ac:dyDescent="0.25">
      <c r="A745" s="6"/>
      <c r="F745" s="15"/>
      <c r="G745" s="15"/>
      <c r="I745" s="15"/>
      <c r="J745" s="15"/>
      <c r="L745" s="15"/>
      <c r="M745" s="15"/>
      <c r="N745" s="15"/>
      <c r="O745" s="27"/>
      <c r="P745" s="15"/>
      <c r="Q745" s="27"/>
      <c r="R745" s="27"/>
      <c r="S745" s="15"/>
      <c r="U745" s="15"/>
      <c r="Y745" s="25"/>
      <c r="Z745" s="25"/>
      <c r="AA745" s="6"/>
    </row>
    <row r="746" spans="1:27" s="10" customFormat="1" ht="15.9" customHeight="1" x14ac:dyDescent="0.25">
      <c r="A746" s="6"/>
      <c r="F746" s="15"/>
      <c r="G746" s="15"/>
      <c r="I746" s="15"/>
      <c r="J746" s="15"/>
      <c r="L746" s="15"/>
      <c r="M746" s="15"/>
      <c r="N746" s="15"/>
      <c r="O746" s="27"/>
      <c r="P746" s="15"/>
      <c r="Q746" s="27"/>
      <c r="R746" s="27"/>
      <c r="S746" s="15"/>
      <c r="U746" s="15"/>
      <c r="Y746" s="25"/>
      <c r="Z746" s="25"/>
      <c r="AA746" s="6"/>
    </row>
    <row r="747" spans="1:27" s="10" customFormat="1" ht="15.9" customHeight="1" x14ac:dyDescent="0.25">
      <c r="A747" s="6"/>
      <c r="F747" s="15"/>
      <c r="G747" s="15"/>
      <c r="I747" s="15"/>
      <c r="J747" s="15"/>
      <c r="L747" s="15"/>
      <c r="M747" s="15"/>
      <c r="N747" s="15"/>
      <c r="O747" s="27"/>
      <c r="P747" s="15"/>
      <c r="Q747" s="27"/>
      <c r="R747" s="27"/>
      <c r="S747" s="15"/>
      <c r="U747" s="15"/>
      <c r="Y747" s="25"/>
      <c r="Z747" s="25"/>
      <c r="AA747" s="6"/>
    </row>
    <row r="748" spans="1:27" s="10" customFormat="1" ht="15.9" customHeight="1" x14ac:dyDescent="0.25">
      <c r="A748" s="6"/>
      <c r="F748" s="15"/>
      <c r="G748" s="15"/>
      <c r="I748" s="15"/>
      <c r="J748" s="15"/>
      <c r="L748" s="15"/>
      <c r="M748" s="15"/>
      <c r="N748" s="15"/>
      <c r="O748" s="27"/>
      <c r="P748" s="15"/>
      <c r="Q748" s="27"/>
      <c r="R748" s="27"/>
      <c r="S748" s="15"/>
      <c r="U748" s="15"/>
      <c r="Y748" s="25"/>
      <c r="Z748" s="25"/>
      <c r="AA748" s="6"/>
    </row>
    <row r="749" spans="1:27" s="10" customFormat="1" ht="15.9" customHeight="1" x14ac:dyDescent="0.25">
      <c r="A749" s="6"/>
      <c r="F749" s="15"/>
      <c r="G749" s="15"/>
      <c r="I749" s="15"/>
      <c r="J749" s="15"/>
      <c r="L749" s="15"/>
      <c r="M749" s="15"/>
      <c r="N749" s="15"/>
      <c r="O749" s="27"/>
      <c r="P749" s="15"/>
      <c r="Q749" s="27"/>
      <c r="R749" s="27"/>
      <c r="S749" s="15"/>
      <c r="U749" s="15"/>
      <c r="Y749" s="25"/>
      <c r="Z749" s="25"/>
      <c r="AA749" s="6"/>
    </row>
    <row r="750" spans="1:27" s="10" customFormat="1" ht="15.9" customHeight="1" x14ac:dyDescent="0.25">
      <c r="A750" s="6"/>
      <c r="F750" s="15"/>
      <c r="G750" s="15"/>
      <c r="I750" s="15"/>
      <c r="J750" s="15"/>
      <c r="L750" s="15"/>
      <c r="M750" s="15"/>
      <c r="N750" s="15"/>
      <c r="O750" s="27"/>
      <c r="P750" s="15"/>
      <c r="Q750" s="27"/>
      <c r="R750" s="27"/>
      <c r="S750" s="15"/>
      <c r="U750" s="15"/>
      <c r="Y750" s="25"/>
      <c r="Z750" s="25"/>
      <c r="AA750" s="6"/>
    </row>
    <row r="751" spans="1:27" s="10" customFormat="1" ht="15.9" customHeight="1" x14ac:dyDescent="0.25">
      <c r="A751" s="6"/>
      <c r="F751" s="15"/>
      <c r="G751" s="15"/>
      <c r="I751" s="15"/>
      <c r="J751" s="15"/>
      <c r="L751" s="15"/>
      <c r="M751" s="15"/>
      <c r="N751" s="15"/>
      <c r="O751" s="27"/>
      <c r="P751" s="15"/>
      <c r="Q751" s="27"/>
      <c r="R751" s="27"/>
      <c r="S751" s="15"/>
      <c r="U751" s="15"/>
      <c r="Y751" s="25"/>
      <c r="Z751" s="25"/>
      <c r="AA751" s="6"/>
    </row>
    <row r="752" spans="1:27" s="10" customFormat="1" ht="15.9" customHeight="1" x14ac:dyDescent="0.25">
      <c r="A752" s="6"/>
      <c r="F752" s="15"/>
      <c r="G752" s="15"/>
      <c r="I752" s="15"/>
      <c r="J752" s="15"/>
      <c r="L752" s="15"/>
      <c r="M752" s="15"/>
      <c r="N752" s="15"/>
      <c r="O752" s="27"/>
      <c r="P752" s="15"/>
      <c r="Q752" s="27"/>
      <c r="R752" s="27"/>
      <c r="S752" s="15"/>
      <c r="U752" s="15"/>
      <c r="Y752" s="25"/>
      <c r="Z752" s="25"/>
      <c r="AA752" s="6"/>
    </row>
    <row r="753" spans="1:27" s="10" customFormat="1" ht="15.9" customHeight="1" x14ac:dyDescent="0.25">
      <c r="A753" s="6"/>
      <c r="F753" s="15"/>
      <c r="G753" s="15"/>
      <c r="I753" s="15"/>
      <c r="J753" s="15"/>
      <c r="L753" s="15"/>
      <c r="M753" s="15"/>
      <c r="N753" s="15"/>
      <c r="O753" s="27"/>
      <c r="P753" s="15"/>
      <c r="Q753" s="27"/>
      <c r="R753" s="27"/>
      <c r="S753" s="15"/>
      <c r="U753" s="15"/>
      <c r="Y753" s="25"/>
      <c r="Z753" s="25"/>
      <c r="AA753" s="6"/>
    </row>
    <row r="754" spans="1:27" s="10" customFormat="1" ht="15.9" customHeight="1" x14ac:dyDescent="0.25">
      <c r="A754" s="6"/>
      <c r="F754" s="15"/>
      <c r="G754" s="15"/>
      <c r="I754" s="15"/>
      <c r="J754" s="15"/>
      <c r="L754" s="15"/>
      <c r="M754" s="15"/>
      <c r="N754" s="15"/>
      <c r="O754" s="27"/>
      <c r="P754" s="15"/>
      <c r="Q754" s="27"/>
      <c r="R754" s="27"/>
      <c r="S754" s="15"/>
      <c r="U754" s="15"/>
      <c r="Y754" s="25"/>
      <c r="Z754" s="25"/>
      <c r="AA754" s="6"/>
    </row>
    <row r="755" spans="1:27" s="10" customFormat="1" ht="15.9" customHeight="1" x14ac:dyDescent="0.25">
      <c r="A755" s="6"/>
      <c r="F755" s="15"/>
      <c r="G755" s="15"/>
      <c r="I755" s="15"/>
      <c r="J755" s="15"/>
      <c r="L755" s="15"/>
      <c r="M755" s="15"/>
      <c r="N755" s="15"/>
      <c r="O755" s="27"/>
      <c r="P755" s="15"/>
      <c r="Q755" s="27"/>
      <c r="R755" s="27"/>
      <c r="S755" s="15"/>
      <c r="U755" s="15"/>
      <c r="Y755" s="25"/>
      <c r="Z755" s="25"/>
      <c r="AA755" s="6"/>
    </row>
    <row r="756" spans="1:27" s="10" customFormat="1" ht="15.9" customHeight="1" x14ac:dyDescent="0.25">
      <c r="A756" s="6"/>
      <c r="F756" s="15"/>
      <c r="G756" s="15"/>
      <c r="I756" s="15"/>
      <c r="J756" s="15"/>
      <c r="L756" s="15"/>
      <c r="M756" s="15"/>
      <c r="N756" s="15"/>
      <c r="O756" s="27"/>
      <c r="P756" s="15"/>
      <c r="Q756" s="27"/>
      <c r="R756" s="27"/>
      <c r="S756" s="15"/>
      <c r="U756" s="15"/>
      <c r="Y756" s="25"/>
      <c r="Z756" s="25"/>
      <c r="AA756" s="6"/>
    </row>
    <row r="757" spans="1:27" s="10" customFormat="1" ht="15.9" customHeight="1" x14ac:dyDescent="0.25">
      <c r="A757" s="6"/>
      <c r="F757" s="15"/>
      <c r="G757" s="15"/>
      <c r="I757" s="15"/>
      <c r="J757" s="15"/>
      <c r="L757" s="15"/>
      <c r="M757" s="15"/>
      <c r="N757" s="15"/>
      <c r="O757" s="27"/>
      <c r="P757" s="15"/>
      <c r="Q757" s="27"/>
      <c r="R757" s="27"/>
      <c r="S757" s="15"/>
      <c r="U757" s="15"/>
      <c r="Y757" s="25"/>
      <c r="Z757" s="25"/>
      <c r="AA757" s="6"/>
    </row>
    <row r="758" spans="1:27" s="10" customFormat="1" ht="15.9" customHeight="1" x14ac:dyDescent="0.25">
      <c r="A758" s="6"/>
      <c r="F758" s="15"/>
      <c r="G758" s="15"/>
      <c r="I758" s="15"/>
      <c r="J758" s="15"/>
      <c r="L758" s="15"/>
      <c r="M758" s="15"/>
      <c r="N758" s="15"/>
      <c r="O758" s="27"/>
      <c r="P758" s="15"/>
      <c r="Q758" s="27"/>
      <c r="R758" s="27"/>
      <c r="S758" s="15"/>
      <c r="U758" s="15"/>
      <c r="Y758" s="25"/>
      <c r="Z758" s="25"/>
      <c r="AA758" s="6"/>
    </row>
    <row r="759" spans="1:27" s="10" customFormat="1" ht="15.9" customHeight="1" x14ac:dyDescent="0.25">
      <c r="A759" s="6"/>
      <c r="F759" s="15"/>
      <c r="G759" s="15"/>
      <c r="I759" s="15"/>
      <c r="J759" s="15"/>
      <c r="L759" s="15"/>
      <c r="M759" s="15"/>
      <c r="N759" s="15"/>
      <c r="O759" s="27"/>
      <c r="P759" s="15"/>
      <c r="Q759" s="27"/>
      <c r="R759" s="27"/>
      <c r="S759" s="15"/>
      <c r="U759" s="15"/>
      <c r="Y759" s="25"/>
      <c r="Z759" s="25"/>
      <c r="AA759" s="6"/>
    </row>
    <row r="760" spans="1:27" s="10" customFormat="1" ht="15.9" customHeight="1" x14ac:dyDescent="0.25">
      <c r="A760" s="6"/>
      <c r="F760" s="15"/>
      <c r="G760" s="15"/>
      <c r="I760" s="15"/>
      <c r="J760" s="15"/>
      <c r="L760" s="15"/>
      <c r="M760" s="15"/>
      <c r="N760" s="15"/>
      <c r="O760" s="27"/>
      <c r="P760" s="15"/>
      <c r="Q760" s="27"/>
      <c r="R760" s="27"/>
      <c r="S760" s="15"/>
      <c r="U760" s="15"/>
      <c r="Y760" s="25"/>
      <c r="Z760" s="25"/>
      <c r="AA760" s="6"/>
    </row>
    <row r="761" spans="1:27" s="10" customFormat="1" ht="15.9" customHeight="1" x14ac:dyDescent="0.25">
      <c r="A761" s="6"/>
      <c r="F761" s="15"/>
      <c r="G761" s="15"/>
      <c r="I761" s="15"/>
      <c r="J761" s="15"/>
      <c r="L761" s="15"/>
      <c r="M761" s="15"/>
      <c r="N761" s="15"/>
      <c r="O761" s="27"/>
      <c r="P761" s="15"/>
      <c r="Q761" s="27"/>
      <c r="R761" s="27"/>
      <c r="S761" s="15"/>
      <c r="U761" s="15"/>
      <c r="Y761" s="25"/>
      <c r="Z761" s="25"/>
      <c r="AA761" s="6"/>
    </row>
    <row r="762" spans="1:27" s="10" customFormat="1" ht="15.9" customHeight="1" x14ac:dyDescent="0.25">
      <c r="A762" s="6"/>
      <c r="F762" s="15"/>
      <c r="G762" s="15"/>
      <c r="I762" s="15"/>
      <c r="J762" s="15"/>
      <c r="L762" s="15"/>
      <c r="M762" s="15"/>
      <c r="N762" s="15"/>
      <c r="O762" s="27"/>
      <c r="P762" s="15"/>
      <c r="Q762" s="27"/>
      <c r="R762" s="27"/>
      <c r="S762" s="15"/>
      <c r="U762" s="15"/>
      <c r="Y762" s="25"/>
      <c r="Z762" s="25"/>
      <c r="AA762" s="6"/>
    </row>
    <row r="763" spans="1:27" s="10" customFormat="1" ht="15.9" customHeight="1" x14ac:dyDescent="0.25">
      <c r="A763" s="6"/>
      <c r="F763" s="15"/>
      <c r="G763" s="15"/>
      <c r="I763" s="15"/>
      <c r="J763" s="15"/>
      <c r="L763" s="15"/>
      <c r="M763" s="15"/>
      <c r="N763" s="15"/>
      <c r="O763" s="27"/>
      <c r="P763" s="15"/>
      <c r="Q763" s="27"/>
      <c r="R763" s="27"/>
      <c r="S763" s="15"/>
      <c r="U763" s="15"/>
      <c r="Y763" s="25"/>
      <c r="Z763" s="25"/>
      <c r="AA763" s="6"/>
    </row>
    <row r="764" spans="1:27" s="10" customFormat="1" ht="15.9" customHeight="1" x14ac:dyDescent="0.25">
      <c r="A764" s="6"/>
      <c r="F764" s="15"/>
      <c r="G764" s="15"/>
      <c r="I764" s="15"/>
      <c r="J764" s="15"/>
      <c r="L764" s="15"/>
      <c r="M764" s="15"/>
      <c r="N764" s="15"/>
      <c r="O764" s="27"/>
      <c r="P764" s="15"/>
      <c r="Q764" s="27"/>
      <c r="R764" s="27"/>
      <c r="S764" s="15"/>
      <c r="U764" s="15"/>
      <c r="Y764" s="25"/>
      <c r="Z764" s="25"/>
      <c r="AA764" s="6"/>
    </row>
    <row r="765" spans="1:27" s="10" customFormat="1" ht="15.9" customHeight="1" x14ac:dyDescent="0.25">
      <c r="A765" s="6"/>
      <c r="F765" s="15"/>
      <c r="G765" s="15"/>
      <c r="I765" s="15"/>
      <c r="J765" s="15"/>
      <c r="L765" s="15"/>
      <c r="M765" s="15"/>
      <c r="N765" s="15"/>
      <c r="O765" s="27"/>
      <c r="P765" s="15"/>
      <c r="Q765" s="27"/>
      <c r="R765" s="27"/>
      <c r="S765" s="15"/>
      <c r="U765" s="15"/>
      <c r="Y765" s="25"/>
      <c r="Z765" s="25"/>
      <c r="AA765" s="6"/>
    </row>
    <row r="766" spans="1:27" s="10" customFormat="1" ht="15.9" customHeight="1" x14ac:dyDescent="0.25">
      <c r="A766" s="6"/>
      <c r="F766" s="15"/>
      <c r="G766" s="15"/>
      <c r="I766" s="15"/>
      <c r="J766" s="15"/>
      <c r="L766" s="15"/>
      <c r="M766" s="15"/>
      <c r="N766" s="15"/>
      <c r="O766" s="27"/>
      <c r="P766" s="15"/>
      <c r="Q766" s="27"/>
      <c r="R766" s="27"/>
      <c r="S766" s="15"/>
      <c r="U766" s="15"/>
      <c r="Y766" s="25"/>
      <c r="Z766" s="25"/>
      <c r="AA766" s="6"/>
    </row>
    <row r="767" spans="1:27" s="10" customFormat="1" ht="15.9" customHeight="1" x14ac:dyDescent="0.25">
      <c r="A767" s="6"/>
      <c r="F767" s="15"/>
      <c r="G767" s="15"/>
      <c r="I767" s="15"/>
      <c r="J767" s="15"/>
      <c r="L767" s="15"/>
      <c r="M767" s="15"/>
      <c r="N767" s="15"/>
      <c r="O767" s="27"/>
      <c r="P767" s="15"/>
      <c r="Q767" s="27"/>
      <c r="R767" s="27"/>
      <c r="S767" s="15"/>
      <c r="U767" s="15"/>
      <c r="Y767" s="25"/>
      <c r="Z767" s="25"/>
      <c r="AA767" s="6"/>
    </row>
    <row r="768" spans="1:27" s="10" customFormat="1" ht="15.9" customHeight="1" x14ac:dyDescent="0.25">
      <c r="A768" s="6"/>
      <c r="F768" s="15"/>
      <c r="G768" s="15"/>
      <c r="I768" s="15"/>
      <c r="J768" s="15"/>
      <c r="L768" s="15"/>
      <c r="M768" s="15"/>
      <c r="N768" s="15"/>
      <c r="O768" s="27"/>
      <c r="P768" s="15"/>
      <c r="Q768" s="27"/>
      <c r="R768" s="27"/>
      <c r="S768" s="15"/>
      <c r="U768" s="15"/>
      <c r="Y768" s="25"/>
      <c r="Z768" s="25"/>
      <c r="AA768" s="6"/>
    </row>
    <row r="769" spans="1:27" s="10" customFormat="1" ht="15.9" customHeight="1" x14ac:dyDescent="0.25">
      <c r="A769" s="6"/>
      <c r="F769" s="15"/>
      <c r="G769" s="15"/>
      <c r="I769" s="15"/>
      <c r="J769" s="15"/>
      <c r="L769" s="15"/>
      <c r="M769" s="15"/>
      <c r="N769" s="15"/>
      <c r="O769" s="27"/>
      <c r="P769" s="15"/>
      <c r="Q769" s="27"/>
      <c r="R769" s="27"/>
      <c r="S769" s="15"/>
      <c r="U769" s="15"/>
      <c r="Y769" s="25"/>
      <c r="Z769" s="25"/>
      <c r="AA769" s="6"/>
    </row>
    <row r="770" spans="1:27" s="10" customFormat="1" ht="15.9" customHeight="1" x14ac:dyDescent="0.25">
      <c r="A770" s="6"/>
      <c r="F770" s="15"/>
      <c r="G770" s="15"/>
      <c r="I770" s="15"/>
      <c r="J770" s="15"/>
      <c r="L770" s="15"/>
      <c r="M770" s="15"/>
      <c r="N770" s="15"/>
      <c r="O770" s="27"/>
      <c r="P770" s="15"/>
      <c r="Q770" s="27"/>
      <c r="R770" s="27"/>
      <c r="S770" s="15"/>
      <c r="U770" s="15"/>
      <c r="Y770" s="25"/>
      <c r="Z770" s="25"/>
      <c r="AA770" s="6"/>
    </row>
    <row r="771" spans="1:27" s="10" customFormat="1" ht="15.9" customHeight="1" x14ac:dyDescent="0.25">
      <c r="A771" s="6"/>
      <c r="F771" s="15"/>
      <c r="G771" s="15"/>
      <c r="I771" s="15"/>
      <c r="J771" s="15"/>
      <c r="L771" s="15"/>
      <c r="M771" s="15"/>
      <c r="N771" s="15"/>
      <c r="O771" s="27"/>
      <c r="P771" s="15"/>
      <c r="Q771" s="27"/>
      <c r="R771" s="27"/>
      <c r="S771" s="15"/>
      <c r="U771" s="15"/>
      <c r="Y771" s="25"/>
      <c r="Z771" s="25"/>
      <c r="AA771" s="6"/>
    </row>
    <row r="772" spans="1:27" s="10" customFormat="1" ht="15.9" customHeight="1" x14ac:dyDescent="0.25">
      <c r="A772" s="6"/>
      <c r="F772" s="15"/>
      <c r="G772" s="15"/>
      <c r="I772" s="15"/>
      <c r="J772" s="15"/>
      <c r="L772" s="15"/>
      <c r="M772" s="15"/>
      <c r="N772" s="15"/>
      <c r="O772" s="27"/>
      <c r="P772" s="15"/>
      <c r="Q772" s="27"/>
      <c r="R772" s="27"/>
      <c r="S772" s="15"/>
      <c r="U772" s="15"/>
      <c r="Y772" s="25"/>
      <c r="Z772" s="25"/>
      <c r="AA772" s="6"/>
    </row>
    <row r="773" spans="1:27" s="10" customFormat="1" ht="15.9" customHeight="1" x14ac:dyDescent="0.25">
      <c r="A773" s="6"/>
      <c r="F773" s="15"/>
      <c r="G773" s="15"/>
      <c r="I773" s="15"/>
      <c r="J773" s="15"/>
      <c r="L773" s="15"/>
      <c r="M773" s="15"/>
      <c r="N773" s="15"/>
      <c r="O773" s="27"/>
      <c r="P773" s="15"/>
      <c r="Q773" s="27"/>
      <c r="R773" s="27"/>
      <c r="S773" s="15"/>
      <c r="U773" s="15"/>
      <c r="Y773" s="25"/>
      <c r="Z773" s="25"/>
      <c r="AA773" s="6"/>
    </row>
    <row r="774" spans="1:27" s="10" customFormat="1" ht="15.9" customHeight="1" x14ac:dyDescent="0.25">
      <c r="A774" s="6"/>
      <c r="F774" s="15"/>
      <c r="G774" s="15"/>
      <c r="I774" s="15"/>
      <c r="J774" s="15"/>
      <c r="L774" s="15"/>
      <c r="M774" s="15"/>
      <c r="N774" s="15"/>
      <c r="O774" s="27"/>
      <c r="P774" s="15"/>
      <c r="Q774" s="27"/>
      <c r="R774" s="27"/>
      <c r="S774" s="15"/>
      <c r="U774" s="15"/>
      <c r="Y774" s="25"/>
      <c r="Z774" s="25"/>
      <c r="AA774" s="6"/>
    </row>
    <row r="775" spans="1:27" s="10" customFormat="1" ht="15.9" customHeight="1" x14ac:dyDescent="0.25">
      <c r="A775" s="6"/>
      <c r="F775" s="15"/>
      <c r="G775" s="15"/>
      <c r="I775" s="15"/>
      <c r="J775" s="15"/>
      <c r="L775" s="15"/>
      <c r="M775" s="15"/>
      <c r="N775" s="15"/>
      <c r="O775" s="27"/>
      <c r="P775" s="15"/>
      <c r="Q775" s="27"/>
      <c r="R775" s="27"/>
      <c r="S775" s="15"/>
      <c r="U775" s="15"/>
      <c r="Y775" s="25"/>
      <c r="Z775" s="25"/>
      <c r="AA775" s="6"/>
    </row>
    <row r="776" spans="1:27" s="10" customFormat="1" ht="15.9" customHeight="1" x14ac:dyDescent="0.25">
      <c r="A776" s="6"/>
      <c r="F776" s="15"/>
      <c r="G776" s="15"/>
      <c r="I776" s="15"/>
      <c r="J776" s="15"/>
      <c r="L776" s="15"/>
      <c r="M776" s="15"/>
      <c r="N776" s="15"/>
      <c r="O776" s="27"/>
      <c r="P776" s="15"/>
      <c r="Q776" s="27"/>
      <c r="R776" s="27"/>
      <c r="S776" s="15"/>
      <c r="U776" s="15"/>
      <c r="Y776" s="25"/>
      <c r="Z776" s="25"/>
      <c r="AA776" s="6"/>
    </row>
    <row r="777" spans="1:27" s="10" customFormat="1" ht="15.9" customHeight="1" x14ac:dyDescent="0.25">
      <c r="A777" s="6"/>
      <c r="F777" s="15"/>
      <c r="G777" s="15"/>
      <c r="I777" s="15"/>
      <c r="J777" s="15"/>
      <c r="L777" s="15"/>
      <c r="M777" s="15"/>
      <c r="N777" s="15"/>
      <c r="O777" s="27"/>
      <c r="P777" s="15"/>
      <c r="Q777" s="27"/>
      <c r="R777" s="27"/>
      <c r="S777" s="15"/>
      <c r="U777" s="15"/>
      <c r="Y777" s="25"/>
      <c r="Z777" s="25"/>
      <c r="AA777" s="6"/>
    </row>
    <row r="778" spans="1:27" s="10" customFormat="1" ht="15.9" customHeight="1" x14ac:dyDescent="0.25">
      <c r="A778" s="6"/>
      <c r="F778" s="15"/>
      <c r="G778" s="15"/>
      <c r="I778" s="15"/>
      <c r="J778" s="15"/>
      <c r="L778" s="15"/>
      <c r="M778" s="15"/>
      <c r="N778" s="15"/>
      <c r="O778" s="27"/>
      <c r="P778" s="15"/>
      <c r="Q778" s="27"/>
      <c r="R778" s="27"/>
      <c r="S778" s="15"/>
      <c r="U778" s="15"/>
      <c r="Y778" s="25"/>
      <c r="Z778" s="25"/>
      <c r="AA778" s="6"/>
    </row>
    <row r="779" spans="1:27" s="10" customFormat="1" ht="15.9" customHeight="1" x14ac:dyDescent="0.25">
      <c r="A779" s="6"/>
      <c r="F779" s="15"/>
      <c r="G779" s="15"/>
      <c r="I779" s="15"/>
      <c r="J779" s="15"/>
      <c r="L779" s="15"/>
      <c r="M779" s="15"/>
      <c r="N779" s="15"/>
      <c r="O779" s="27"/>
      <c r="P779" s="15"/>
      <c r="Q779" s="27"/>
      <c r="R779" s="27"/>
      <c r="S779" s="15"/>
      <c r="U779" s="15"/>
      <c r="Y779" s="25"/>
      <c r="Z779" s="25"/>
      <c r="AA779" s="6"/>
    </row>
    <row r="780" spans="1:27" s="10" customFormat="1" ht="15.9" customHeight="1" x14ac:dyDescent="0.25">
      <c r="A780" s="6"/>
      <c r="F780" s="15"/>
      <c r="G780" s="15"/>
      <c r="I780" s="15"/>
      <c r="J780" s="15"/>
      <c r="L780" s="15"/>
      <c r="M780" s="15"/>
      <c r="N780" s="15"/>
      <c r="O780" s="27"/>
      <c r="P780" s="15"/>
      <c r="Q780" s="27"/>
      <c r="R780" s="27"/>
      <c r="S780" s="15"/>
      <c r="U780" s="15"/>
      <c r="Y780" s="25"/>
      <c r="Z780" s="25"/>
      <c r="AA780" s="6"/>
    </row>
    <row r="781" spans="1:27" s="10" customFormat="1" ht="15.9" customHeight="1" x14ac:dyDescent="0.25">
      <c r="A781" s="6"/>
      <c r="F781" s="15"/>
      <c r="G781" s="15"/>
      <c r="I781" s="15"/>
      <c r="J781" s="15"/>
      <c r="L781" s="15"/>
      <c r="M781" s="15"/>
      <c r="N781" s="15"/>
      <c r="O781" s="27"/>
      <c r="P781" s="15"/>
      <c r="Q781" s="27"/>
      <c r="R781" s="27"/>
      <c r="S781" s="15"/>
      <c r="U781" s="15"/>
      <c r="Y781" s="25"/>
      <c r="Z781" s="25"/>
      <c r="AA781" s="6"/>
    </row>
    <row r="782" spans="1:27" s="10" customFormat="1" ht="15.9" customHeight="1" x14ac:dyDescent="0.25">
      <c r="A782" s="6"/>
      <c r="F782" s="15"/>
      <c r="G782" s="15"/>
      <c r="I782" s="15"/>
      <c r="J782" s="15"/>
      <c r="L782" s="15"/>
      <c r="M782" s="15"/>
      <c r="N782" s="15"/>
      <c r="O782" s="27"/>
      <c r="P782" s="15"/>
      <c r="Q782" s="27"/>
      <c r="R782" s="27"/>
      <c r="S782" s="15"/>
      <c r="U782" s="15"/>
      <c r="Y782" s="25"/>
      <c r="Z782" s="25"/>
      <c r="AA782" s="6"/>
    </row>
    <row r="783" spans="1:27" s="10" customFormat="1" ht="15.9" customHeight="1" x14ac:dyDescent="0.25">
      <c r="A783" s="6"/>
      <c r="F783" s="15"/>
      <c r="G783" s="15"/>
      <c r="I783" s="15"/>
      <c r="J783" s="15"/>
      <c r="L783" s="15"/>
      <c r="M783" s="15"/>
      <c r="N783" s="15"/>
      <c r="O783" s="27"/>
      <c r="P783" s="15"/>
      <c r="Q783" s="27"/>
      <c r="R783" s="27"/>
      <c r="S783" s="15"/>
      <c r="U783" s="15"/>
      <c r="Y783" s="25"/>
      <c r="Z783" s="25"/>
      <c r="AA783" s="6"/>
    </row>
    <row r="784" spans="1:27" s="10" customFormat="1" ht="15.9" customHeight="1" x14ac:dyDescent="0.25">
      <c r="A784" s="6"/>
      <c r="F784" s="15"/>
      <c r="G784" s="15"/>
      <c r="I784" s="15"/>
      <c r="J784" s="15"/>
      <c r="L784" s="15"/>
      <c r="M784" s="15"/>
      <c r="N784" s="15"/>
      <c r="O784" s="27"/>
      <c r="P784" s="15"/>
      <c r="Q784" s="27"/>
      <c r="R784" s="27"/>
      <c r="S784" s="15"/>
      <c r="U784" s="15"/>
      <c r="Y784" s="25"/>
      <c r="Z784" s="25"/>
      <c r="AA784" s="6"/>
    </row>
    <row r="785" spans="1:27" s="10" customFormat="1" ht="15.9" customHeight="1" x14ac:dyDescent="0.25">
      <c r="A785" s="6"/>
      <c r="F785" s="15"/>
      <c r="G785" s="15"/>
      <c r="I785" s="15"/>
      <c r="J785" s="15"/>
      <c r="L785" s="15"/>
      <c r="M785" s="15"/>
      <c r="N785" s="15"/>
      <c r="O785" s="27"/>
      <c r="P785" s="15"/>
      <c r="Q785" s="27"/>
      <c r="R785" s="27"/>
      <c r="S785" s="15"/>
      <c r="U785" s="15"/>
      <c r="Y785" s="25"/>
      <c r="Z785" s="25"/>
      <c r="AA785" s="6"/>
    </row>
    <row r="786" spans="1:27" s="10" customFormat="1" ht="15.9" customHeight="1" x14ac:dyDescent="0.25">
      <c r="A786" s="6"/>
      <c r="F786" s="15"/>
      <c r="G786" s="15"/>
      <c r="I786" s="15"/>
      <c r="J786" s="15"/>
      <c r="L786" s="15"/>
      <c r="M786" s="15"/>
      <c r="N786" s="15"/>
      <c r="O786" s="27"/>
      <c r="P786" s="15"/>
      <c r="Q786" s="27"/>
      <c r="R786" s="27"/>
      <c r="S786" s="15"/>
      <c r="U786" s="15"/>
      <c r="Y786" s="25"/>
      <c r="Z786" s="25"/>
      <c r="AA786" s="6"/>
    </row>
    <row r="787" spans="1:27" s="10" customFormat="1" ht="15.9" customHeight="1" x14ac:dyDescent="0.25">
      <c r="A787" s="6"/>
      <c r="F787" s="15"/>
      <c r="G787" s="15"/>
      <c r="I787" s="15"/>
      <c r="J787" s="15"/>
      <c r="L787" s="15"/>
      <c r="M787" s="15"/>
      <c r="N787" s="15"/>
      <c r="O787" s="27"/>
      <c r="P787" s="15"/>
      <c r="Q787" s="27"/>
      <c r="R787" s="27"/>
      <c r="S787" s="15"/>
      <c r="U787" s="15"/>
      <c r="Y787" s="25"/>
      <c r="Z787" s="25"/>
      <c r="AA787" s="6"/>
    </row>
    <row r="788" spans="1:27" s="10" customFormat="1" ht="15.9" customHeight="1" x14ac:dyDescent="0.25">
      <c r="A788" s="6"/>
      <c r="F788" s="15"/>
      <c r="G788" s="15"/>
      <c r="I788" s="15"/>
      <c r="J788" s="15"/>
      <c r="L788" s="15"/>
      <c r="M788" s="15"/>
      <c r="N788" s="15"/>
      <c r="O788" s="27"/>
      <c r="P788" s="15"/>
      <c r="Q788" s="27"/>
      <c r="R788" s="27"/>
      <c r="S788" s="15"/>
      <c r="U788" s="15"/>
      <c r="Y788" s="25"/>
      <c r="Z788" s="25"/>
      <c r="AA788" s="6"/>
    </row>
    <row r="789" spans="1:27" s="10" customFormat="1" ht="15.9" customHeight="1" x14ac:dyDescent="0.25">
      <c r="A789" s="6"/>
      <c r="F789" s="15"/>
      <c r="G789" s="15"/>
      <c r="I789" s="15"/>
      <c r="J789" s="15"/>
      <c r="L789" s="15"/>
      <c r="M789" s="15"/>
      <c r="N789" s="15"/>
      <c r="O789" s="27"/>
      <c r="P789" s="15"/>
      <c r="Q789" s="27"/>
      <c r="R789" s="27"/>
      <c r="S789" s="15"/>
      <c r="U789" s="15"/>
      <c r="Y789" s="25"/>
      <c r="Z789" s="25"/>
      <c r="AA789" s="6"/>
    </row>
    <row r="790" spans="1:27" s="10" customFormat="1" ht="15.9" customHeight="1" x14ac:dyDescent="0.25">
      <c r="A790" s="6"/>
      <c r="F790" s="15"/>
      <c r="G790" s="15"/>
      <c r="I790" s="15"/>
      <c r="J790" s="15"/>
      <c r="L790" s="15"/>
      <c r="M790" s="15"/>
      <c r="N790" s="15"/>
      <c r="O790" s="27"/>
      <c r="P790" s="15"/>
      <c r="Q790" s="27"/>
      <c r="R790" s="27"/>
      <c r="S790" s="15"/>
      <c r="U790" s="15"/>
      <c r="Y790" s="25"/>
      <c r="Z790" s="25"/>
      <c r="AA790" s="6"/>
    </row>
    <row r="791" spans="1:27" s="10" customFormat="1" ht="15.9" customHeight="1" x14ac:dyDescent="0.25">
      <c r="A791" s="6"/>
      <c r="F791" s="15"/>
      <c r="G791" s="15"/>
      <c r="I791" s="15"/>
      <c r="J791" s="15"/>
      <c r="L791" s="15"/>
      <c r="M791" s="15"/>
      <c r="N791" s="15"/>
      <c r="O791" s="27"/>
      <c r="P791" s="15"/>
      <c r="Q791" s="27"/>
      <c r="R791" s="27"/>
      <c r="S791" s="15"/>
      <c r="U791" s="15"/>
      <c r="Y791" s="25"/>
      <c r="Z791" s="25"/>
      <c r="AA791" s="6"/>
    </row>
    <row r="792" spans="1:27" s="10" customFormat="1" ht="15.9" customHeight="1" x14ac:dyDescent="0.25">
      <c r="A792" s="6"/>
      <c r="F792" s="15"/>
      <c r="G792" s="15"/>
      <c r="I792" s="15"/>
      <c r="J792" s="15"/>
      <c r="L792" s="15"/>
      <c r="M792" s="15"/>
      <c r="N792" s="15"/>
      <c r="O792" s="27"/>
      <c r="P792" s="15"/>
      <c r="Q792" s="27"/>
      <c r="R792" s="27"/>
      <c r="S792" s="15"/>
      <c r="U792" s="15"/>
      <c r="Y792" s="25"/>
      <c r="Z792" s="25"/>
      <c r="AA792" s="6"/>
    </row>
    <row r="793" spans="1:27" s="10" customFormat="1" ht="15.9" customHeight="1" x14ac:dyDescent="0.25">
      <c r="A793" s="6"/>
      <c r="F793" s="15"/>
      <c r="G793" s="15"/>
      <c r="I793" s="15"/>
      <c r="J793" s="15"/>
      <c r="L793" s="15"/>
      <c r="M793" s="15"/>
      <c r="N793" s="15"/>
      <c r="O793" s="27"/>
      <c r="P793" s="15"/>
      <c r="Q793" s="27"/>
      <c r="R793" s="27"/>
      <c r="S793" s="15"/>
      <c r="U793" s="15"/>
      <c r="Y793" s="25"/>
      <c r="Z793" s="25"/>
      <c r="AA793" s="6"/>
    </row>
    <row r="794" spans="1:27" s="10" customFormat="1" ht="15.9" customHeight="1" x14ac:dyDescent="0.25">
      <c r="A794" s="6"/>
      <c r="F794" s="15"/>
      <c r="G794" s="15"/>
      <c r="I794" s="15"/>
      <c r="J794" s="15"/>
      <c r="L794" s="15"/>
      <c r="M794" s="15"/>
      <c r="N794" s="15"/>
      <c r="O794" s="27"/>
      <c r="P794" s="15"/>
      <c r="Q794" s="27"/>
      <c r="R794" s="27"/>
      <c r="S794" s="15"/>
      <c r="U794" s="15"/>
      <c r="Y794" s="25"/>
      <c r="Z794" s="25"/>
      <c r="AA794" s="6"/>
    </row>
    <row r="795" spans="1:27" s="10" customFormat="1" ht="15.9" customHeight="1" x14ac:dyDescent="0.25">
      <c r="A795" s="6"/>
      <c r="F795" s="15"/>
      <c r="G795" s="15"/>
      <c r="I795" s="15"/>
      <c r="J795" s="15"/>
      <c r="L795" s="15"/>
      <c r="M795" s="15"/>
      <c r="N795" s="15"/>
      <c r="O795" s="27"/>
      <c r="P795" s="15"/>
      <c r="Q795" s="27"/>
      <c r="R795" s="27"/>
      <c r="S795" s="15"/>
      <c r="U795" s="15"/>
      <c r="Y795" s="25"/>
      <c r="Z795" s="25"/>
      <c r="AA795" s="6"/>
    </row>
    <row r="796" spans="1:27" s="10" customFormat="1" ht="15.9" customHeight="1" x14ac:dyDescent="0.25">
      <c r="A796" s="6"/>
      <c r="F796" s="15"/>
      <c r="G796" s="15"/>
      <c r="I796" s="15"/>
      <c r="J796" s="15"/>
      <c r="L796" s="15"/>
      <c r="M796" s="15"/>
      <c r="N796" s="15"/>
      <c r="O796" s="27"/>
      <c r="P796" s="15"/>
      <c r="Q796" s="27"/>
      <c r="R796" s="27"/>
      <c r="S796" s="15"/>
      <c r="U796" s="15"/>
      <c r="Y796" s="25"/>
      <c r="Z796" s="25"/>
      <c r="AA796" s="6"/>
    </row>
    <row r="797" spans="1:27" s="10" customFormat="1" ht="15.9" customHeight="1" x14ac:dyDescent="0.25">
      <c r="A797" s="6"/>
      <c r="F797" s="15"/>
      <c r="G797" s="15"/>
      <c r="I797" s="15"/>
      <c r="J797" s="15"/>
      <c r="L797" s="15"/>
      <c r="M797" s="15"/>
      <c r="N797" s="15"/>
      <c r="O797" s="27"/>
      <c r="P797" s="15"/>
      <c r="Q797" s="27"/>
      <c r="R797" s="27"/>
      <c r="S797" s="15"/>
      <c r="U797" s="15"/>
      <c r="Y797" s="25"/>
      <c r="Z797" s="25"/>
      <c r="AA797" s="6"/>
    </row>
    <row r="798" spans="1:27" s="10" customFormat="1" ht="15.9" customHeight="1" x14ac:dyDescent="0.25">
      <c r="A798" s="6"/>
      <c r="F798" s="15"/>
      <c r="G798" s="15"/>
      <c r="I798" s="15"/>
      <c r="J798" s="15"/>
      <c r="L798" s="15"/>
      <c r="M798" s="15"/>
      <c r="N798" s="15"/>
      <c r="O798" s="27"/>
      <c r="P798" s="15"/>
      <c r="Q798" s="27"/>
      <c r="R798" s="27"/>
      <c r="S798" s="15"/>
      <c r="U798" s="15"/>
      <c r="Y798" s="25"/>
      <c r="Z798" s="25"/>
      <c r="AA798" s="6"/>
    </row>
    <row r="799" spans="1:27" s="10" customFormat="1" ht="15.9" customHeight="1" x14ac:dyDescent="0.25">
      <c r="A799" s="6"/>
      <c r="F799" s="15"/>
      <c r="G799" s="15"/>
      <c r="I799" s="15"/>
      <c r="J799" s="15"/>
      <c r="L799" s="15"/>
      <c r="M799" s="15"/>
      <c r="N799" s="15"/>
      <c r="O799" s="27"/>
      <c r="P799" s="15"/>
      <c r="Q799" s="27"/>
      <c r="R799" s="27"/>
      <c r="S799" s="15"/>
      <c r="U799" s="15"/>
      <c r="Y799" s="25"/>
      <c r="Z799" s="25"/>
      <c r="AA799" s="6"/>
    </row>
    <row r="800" spans="1:27" s="10" customFormat="1" ht="15.9" customHeight="1" x14ac:dyDescent="0.25">
      <c r="A800" s="6"/>
      <c r="F800" s="15"/>
      <c r="G800" s="15"/>
      <c r="I800" s="15"/>
      <c r="J800" s="15"/>
      <c r="L800" s="15"/>
      <c r="M800" s="15"/>
      <c r="N800" s="15"/>
      <c r="O800" s="27"/>
      <c r="P800" s="15"/>
      <c r="Q800" s="27"/>
      <c r="R800" s="27"/>
      <c r="S800" s="15"/>
      <c r="U800" s="15"/>
      <c r="Y800" s="25"/>
      <c r="Z800" s="25"/>
      <c r="AA800" s="6"/>
    </row>
    <row r="801" spans="1:27" s="10" customFormat="1" ht="15.9" customHeight="1" x14ac:dyDescent="0.25">
      <c r="A801" s="6"/>
      <c r="F801" s="15"/>
      <c r="G801" s="15"/>
      <c r="I801" s="15"/>
      <c r="J801" s="15"/>
      <c r="L801" s="15"/>
      <c r="M801" s="15"/>
      <c r="N801" s="15"/>
      <c r="O801" s="27"/>
      <c r="P801" s="15"/>
      <c r="Q801" s="27"/>
      <c r="R801" s="27"/>
      <c r="S801" s="15"/>
      <c r="U801" s="15"/>
      <c r="Y801" s="25"/>
      <c r="Z801" s="25"/>
      <c r="AA801" s="6"/>
    </row>
    <row r="802" spans="1:27" s="10" customFormat="1" ht="15.9" customHeight="1" x14ac:dyDescent="0.25">
      <c r="A802" s="6"/>
      <c r="F802" s="15"/>
      <c r="G802" s="15"/>
      <c r="I802" s="15"/>
      <c r="J802" s="15"/>
      <c r="L802" s="15"/>
      <c r="M802" s="15"/>
      <c r="N802" s="15"/>
      <c r="O802" s="27"/>
      <c r="P802" s="15"/>
      <c r="Q802" s="27"/>
      <c r="R802" s="27"/>
      <c r="S802" s="15"/>
      <c r="U802" s="15"/>
      <c r="Y802" s="25"/>
      <c r="Z802" s="25"/>
      <c r="AA802" s="6"/>
    </row>
    <row r="803" spans="1:27" s="10" customFormat="1" ht="15.9" customHeight="1" x14ac:dyDescent="0.25">
      <c r="A803" s="6"/>
      <c r="F803" s="15"/>
      <c r="G803" s="15"/>
      <c r="I803" s="15"/>
      <c r="J803" s="15"/>
      <c r="L803" s="15"/>
      <c r="M803" s="15"/>
      <c r="N803" s="15"/>
      <c r="O803" s="27"/>
      <c r="P803" s="15"/>
      <c r="Q803" s="27"/>
      <c r="R803" s="27"/>
      <c r="S803" s="15"/>
      <c r="U803" s="15"/>
      <c r="Y803" s="25"/>
      <c r="Z803" s="25"/>
      <c r="AA803" s="6"/>
    </row>
    <row r="804" spans="1:27" s="10" customFormat="1" ht="15.9" customHeight="1" x14ac:dyDescent="0.25">
      <c r="A804" s="6"/>
      <c r="F804" s="15"/>
      <c r="G804" s="15"/>
      <c r="I804" s="15"/>
      <c r="J804" s="15"/>
      <c r="L804" s="15"/>
      <c r="M804" s="15"/>
      <c r="N804" s="15"/>
      <c r="O804" s="27"/>
      <c r="P804" s="15"/>
      <c r="Q804" s="27"/>
      <c r="R804" s="27"/>
      <c r="S804" s="15"/>
      <c r="U804" s="15"/>
      <c r="Y804" s="25"/>
      <c r="Z804" s="25"/>
      <c r="AA804" s="6"/>
    </row>
    <row r="805" spans="1:27" s="10" customFormat="1" ht="15.9" customHeight="1" x14ac:dyDescent="0.25">
      <c r="A805" s="6"/>
      <c r="F805" s="15"/>
      <c r="G805" s="15"/>
      <c r="I805" s="15"/>
      <c r="J805" s="15"/>
      <c r="L805" s="15"/>
      <c r="M805" s="15"/>
      <c r="N805" s="15"/>
      <c r="O805" s="27"/>
      <c r="P805" s="15"/>
      <c r="Q805" s="27"/>
      <c r="R805" s="27"/>
      <c r="S805" s="15"/>
      <c r="U805" s="15"/>
      <c r="Y805" s="25"/>
      <c r="Z805" s="25"/>
      <c r="AA805" s="6"/>
    </row>
    <row r="806" spans="1:27" s="10" customFormat="1" ht="15.9" customHeight="1" x14ac:dyDescent="0.25">
      <c r="A806" s="6"/>
      <c r="F806" s="15"/>
      <c r="G806" s="15"/>
      <c r="I806" s="15"/>
      <c r="J806" s="15"/>
      <c r="L806" s="15"/>
      <c r="M806" s="15"/>
      <c r="N806" s="15"/>
      <c r="O806" s="27"/>
      <c r="P806" s="15"/>
      <c r="Q806" s="27"/>
      <c r="R806" s="27"/>
      <c r="S806" s="15"/>
      <c r="U806" s="15"/>
      <c r="Y806" s="25"/>
      <c r="Z806" s="25"/>
      <c r="AA806" s="6"/>
    </row>
    <row r="807" spans="1:27" s="10" customFormat="1" ht="15.9" customHeight="1" x14ac:dyDescent="0.25">
      <c r="A807" s="6"/>
      <c r="F807" s="15"/>
      <c r="G807" s="15"/>
      <c r="I807" s="15"/>
      <c r="J807" s="15"/>
      <c r="L807" s="15"/>
      <c r="M807" s="15"/>
      <c r="N807" s="15"/>
      <c r="O807" s="27"/>
      <c r="P807" s="15"/>
      <c r="Q807" s="27"/>
      <c r="R807" s="27"/>
      <c r="S807" s="15"/>
      <c r="U807" s="15"/>
      <c r="Y807" s="25"/>
      <c r="Z807" s="25"/>
      <c r="AA807" s="6"/>
    </row>
    <row r="808" spans="1:27" s="10" customFormat="1" ht="15.9" customHeight="1" x14ac:dyDescent="0.25">
      <c r="A808" s="6"/>
      <c r="F808" s="15"/>
      <c r="G808" s="15"/>
      <c r="I808" s="15"/>
      <c r="J808" s="15"/>
      <c r="L808" s="15"/>
      <c r="M808" s="15"/>
      <c r="N808" s="15"/>
      <c r="O808" s="27"/>
      <c r="P808" s="15"/>
      <c r="Q808" s="27"/>
      <c r="R808" s="27"/>
      <c r="S808" s="15"/>
      <c r="U808" s="15"/>
      <c r="Y808" s="25"/>
      <c r="Z808" s="25"/>
      <c r="AA808" s="6"/>
    </row>
    <row r="809" spans="1:27" s="10" customFormat="1" ht="15.9" customHeight="1" x14ac:dyDescent="0.25">
      <c r="A809" s="6"/>
      <c r="F809" s="15"/>
      <c r="G809" s="15"/>
      <c r="I809" s="15"/>
      <c r="J809" s="15"/>
      <c r="L809" s="15"/>
      <c r="M809" s="15"/>
      <c r="N809" s="15"/>
      <c r="O809" s="27"/>
      <c r="P809" s="15"/>
      <c r="Q809" s="27"/>
      <c r="R809" s="27"/>
      <c r="S809" s="15"/>
      <c r="U809" s="15"/>
      <c r="Y809" s="25"/>
      <c r="Z809" s="25"/>
      <c r="AA809" s="6"/>
    </row>
    <row r="810" spans="1:27" s="10" customFormat="1" ht="15.9" customHeight="1" x14ac:dyDescent="0.25">
      <c r="A810" s="6"/>
      <c r="F810" s="15"/>
      <c r="G810" s="15"/>
      <c r="I810" s="15"/>
      <c r="J810" s="15"/>
      <c r="L810" s="15"/>
      <c r="M810" s="15"/>
      <c r="N810" s="15"/>
      <c r="O810" s="27"/>
      <c r="P810" s="15"/>
      <c r="Q810" s="27"/>
      <c r="R810" s="27"/>
      <c r="S810" s="15"/>
      <c r="U810" s="15"/>
      <c r="Y810" s="25"/>
      <c r="Z810" s="25"/>
      <c r="AA810" s="6"/>
    </row>
    <row r="811" spans="1:27" s="10" customFormat="1" ht="15.9" customHeight="1" x14ac:dyDescent="0.25">
      <c r="A811" s="6"/>
      <c r="F811" s="15"/>
      <c r="G811" s="15"/>
      <c r="I811" s="15"/>
      <c r="J811" s="15"/>
      <c r="L811" s="15"/>
      <c r="M811" s="15"/>
      <c r="N811" s="15"/>
      <c r="O811" s="27"/>
      <c r="P811" s="15"/>
      <c r="Q811" s="27"/>
      <c r="R811" s="27"/>
      <c r="S811" s="15"/>
      <c r="U811" s="15"/>
      <c r="Y811" s="25"/>
      <c r="Z811" s="25"/>
      <c r="AA811" s="6"/>
    </row>
    <row r="812" spans="1:27" s="10" customFormat="1" ht="15.9" customHeight="1" x14ac:dyDescent="0.25">
      <c r="A812" s="6"/>
      <c r="F812" s="15"/>
      <c r="G812" s="15"/>
      <c r="I812" s="15"/>
      <c r="J812" s="15"/>
      <c r="L812" s="15"/>
      <c r="M812" s="15"/>
      <c r="N812" s="15"/>
      <c r="O812" s="27"/>
      <c r="P812" s="15"/>
      <c r="Q812" s="27"/>
      <c r="R812" s="27"/>
      <c r="S812" s="15"/>
      <c r="U812" s="15"/>
      <c r="Y812" s="25"/>
      <c r="Z812" s="25"/>
      <c r="AA812" s="6"/>
    </row>
    <row r="813" spans="1:27" s="10" customFormat="1" ht="15.9" customHeight="1" x14ac:dyDescent="0.25">
      <c r="A813" s="6"/>
      <c r="F813" s="15"/>
      <c r="G813" s="15"/>
      <c r="I813" s="15"/>
      <c r="J813" s="15"/>
      <c r="L813" s="15"/>
      <c r="M813" s="15"/>
      <c r="N813" s="15"/>
      <c r="O813" s="27"/>
      <c r="P813" s="15"/>
      <c r="Q813" s="27"/>
      <c r="R813" s="27"/>
      <c r="S813" s="15"/>
      <c r="U813" s="15"/>
      <c r="Y813" s="25"/>
      <c r="Z813" s="25"/>
      <c r="AA813" s="6"/>
    </row>
    <row r="814" spans="1:27" s="10" customFormat="1" ht="15.9" customHeight="1" x14ac:dyDescent="0.25">
      <c r="A814" s="6"/>
      <c r="F814" s="15"/>
      <c r="G814" s="15"/>
      <c r="I814" s="15"/>
      <c r="J814" s="15"/>
      <c r="L814" s="15"/>
      <c r="M814" s="15"/>
      <c r="N814" s="15"/>
      <c r="O814" s="27"/>
      <c r="P814" s="15"/>
      <c r="Q814" s="27"/>
      <c r="R814" s="27"/>
      <c r="S814" s="15"/>
      <c r="U814" s="15"/>
      <c r="Y814" s="25"/>
      <c r="Z814" s="25"/>
      <c r="AA814" s="6"/>
    </row>
    <row r="815" spans="1:27" s="10" customFormat="1" ht="15.9" customHeight="1" x14ac:dyDescent="0.25">
      <c r="A815" s="6"/>
      <c r="F815" s="15"/>
      <c r="G815" s="15"/>
      <c r="I815" s="15"/>
      <c r="J815" s="15"/>
      <c r="L815" s="15"/>
      <c r="M815" s="15"/>
      <c r="N815" s="15"/>
      <c r="O815" s="27"/>
      <c r="P815" s="15"/>
      <c r="Q815" s="27"/>
      <c r="R815" s="27"/>
      <c r="S815" s="15"/>
      <c r="U815" s="15"/>
      <c r="Y815" s="25"/>
      <c r="Z815" s="25"/>
      <c r="AA815" s="6"/>
    </row>
    <row r="816" spans="1:27" s="10" customFormat="1" ht="15.9" customHeight="1" x14ac:dyDescent="0.25">
      <c r="A816" s="6"/>
      <c r="F816" s="15"/>
      <c r="G816" s="15"/>
      <c r="I816" s="15"/>
      <c r="J816" s="15"/>
      <c r="L816" s="15"/>
      <c r="M816" s="15"/>
      <c r="N816" s="15"/>
      <c r="O816" s="27"/>
      <c r="P816" s="15"/>
      <c r="Q816" s="27"/>
      <c r="R816" s="27"/>
      <c r="S816" s="15"/>
      <c r="U816" s="15"/>
      <c r="Y816" s="25"/>
      <c r="Z816" s="25"/>
      <c r="AA816" s="6"/>
    </row>
    <row r="817" spans="1:27" s="10" customFormat="1" ht="15.9" customHeight="1" x14ac:dyDescent="0.25">
      <c r="A817" s="6"/>
      <c r="F817" s="15"/>
      <c r="G817" s="15"/>
      <c r="I817" s="15"/>
      <c r="J817" s="15"/>
      <c r="L817" s="15"/>
      <c r="M817" s="15"/>
      <c r="N817" s="15"/>
      <c r="O817" s="27"/>
      <c r="P817" s="15"/>
      <c r="Q817" s="27"/>
      <c r="R817" s="27"/>
      <c r="S817" s="15"/>
      <c r="U817" s="15"/>
      <c r="Y817" s="25"/>
      <c r="Z817" s="25"/>
      <c r="AA817" s="6"/>
    </row>
    <row r="818" spans="1:27" s="10" customFormat="1" ht="15.9" customHeight="1" x14ac:dyDescent="0.25">
      <c r="A818" s="6"/>
      <c r="F818" s="15"/>
      <c r="G818" s="15"/>
      <c r="I818" s="15"/>
      <c r="J818" s="15"/>
      <c r="L818" s="15"/>
      <c r="M818" s="15"/>
      <c r="N818" s="15"/>
      <c r="O818" s="27"/>
      <c r="P818" s="15"/>
      <c r="Q818" s="27"/>
      <c r="R818" s="27"/>
      <c r="S818" s="15"/>
      <c r="U818" s="15"/>
      <c r="Y818" s="25"/>
      <c r="Z818" s="25"/>
      <c r="AA818" s="6"/>
    </row>
    <row r="819" spans="1:27" s="10" customFormat="1" ht="15.9" customHeight="1" x14ac:dyDescent="0.25">
      <c r="A819" s="6"/>
      <c r="F819" s="15"/>
      <c r="G819" s="15"/>
      <c r="I819" s="15"/>
      <c r="J819" s="15"/>
      <c r="L819" s="15"/>
      <c r="M819" s="15"/>
      <c r="N819" s="15"/>
      <c r="O819" s="27"/>
      <c r="P819" s="15"/>
      <c r="Q819" s="27"/>
      <c r="R819" s="27"/>
      <c r="S819" s="15"/>
      <c r="U819" s="15"/>
      <c r="Y819" s="25"/>
      <c r="Z819" s="25"/>
      <c r="AA819" s="6"/>
    </row>
    <row r="820" spans="1:27" s="10" customFormat="1" ht="15.9" customHeight="1" x14ac:dyDescent="0.25">
      <c r="A820" s="6"/>
      <c r="F820" s="15"/>
      <c r="G820" s="15"/>
      <c r="I820" s="15"/>
      <c r="J820" s="15"/>
      <c r="L820" s="15"/>
      <c r="M820" s="15"/>
      <c r="N820" s="15"/>
      <c r="O820" s="27"/>
      <c r="P820" s="15"/>
      <c r="Q820" s="27"/>
      <c r="R820" s="27"/>
      <c r="S820" s="15"/>
      <c r="U820" s="15"/>
      <c r="Y820" s="25"/>
      <c r="Z820" s="25"/>
      <c r="AA820" s="6"/>
    </row>
    <row r="821" spans="1:27" s="10" customFormat="1" ht="15.9" customHeight="1" x14ac:dyDescent="0.25">
      <c r="A821" s="6"/>
      <c r="F821" s="15"/>
      <c r="G821" s="15"/>
      <c r="I821" s="15"/>
      <c r="J821" s="15"/>
      <c r="L821" s="15"/>
      <c r="M821" s="15"/>
      <c r="N821" s="15"/>
      <c r="O821" s="27"/>
      <c r="P821" s="15"/>
      <c r="Q821" s="27"/>
      <c r="R821" s="27"/>
      <c r="S821" s="15"/>
      <c r="U821" s="15"/>
      <c r="Y821" s="25"/>
      <c r="Z821" s="25"/>
      <c r="AA821" s="6"/>
    </row>
    <row r="822" spans="1:27" s="10" customFormat="1" ht="15.9" customHeight="1" x14ac:dyDescent="0.25">
      <c r="A822" s="6"/>
      <c r="F822" s="15"/>
      <c r="G822" s="15"/>
      <c r="I822" s="15"/>
      <c r="J822" s="15"/>
      <c r="L822" s="15"/>
      <c r="M822" s="15"/>
      <c r="N822" s="15"/>
      <c r="O822" s="27"/>
      <c r="P822" s="15"/>
      <c r="Q822" s="27"/>
      <c r="R822" s="27"/>
      <c r="S822" s="15"/>
      <c r="U822" s="15"/>
      <c r="Y822" s="25"/>
      <c r="Z822" s="25"/>
      <c r="AA822" s="6"/>
    </row>
    <row r="823" spans="1:27" s="10" customFormat="1" ht="15.9" customHeight="1" x14ac:dyDescent="0.25">
      <c r="A823" s="6"/>
      <c r="F823" s="15"/>
      <c r="G823" s="15"/>
      <c r="I823" s="15"/>
      <c r="J823" s="15"/>
      <c r="L823" s="15"/>
      <c r="M823" s="15"/>
      <c r="N823" s="15"/>
      <c r="O823" s="27"/>
      <c r="P823" s="15"/>
      <c r="Q823" s="27"/>
      <c r="R823" s="27"/>
      <c r="S823" s="15"/>
      <c r="U823" s="15"/>
      <c r="Y823" s="25"/>
      <c r="Z823" s="25"/>
      <c r="AA823" s="6"/>
    </row>
    <row r="824" spans="1:27" s="10" customFormat="1" ht="15.9" customHeight="1" x14ac:dyDescent="0.25">
      <c r="A824" s="6"/>
      <c r="F824" s="15"/>
      <c r="G824" s="15"/>
      <c r="I824" s="15"/>
      <c r="J824" s="15"/>
      <c r="L824" s="15"/>
      <c r="M824" s="15"/>
      <c r="N824" s="15"/>
      <c r="O824" s="27"/>
      <c r="P824" s="15"/>
      <c r="Q824" s="27"/>
      <c r="R824" s="27"/>
      <c r="S824" s="15"/>
      <c r="U824" s="15"/>
      <c r="Y824" s="25"/>
      <c r="Z824" s="25"/>
      <c r="AA824" s="6"/>
    </row>
    <row r="825" spans="1:27" s="10" customFormat="1" ht="15.9" customHeight="1" x14ac:dyDescent="0.25">
      <c r="A825" s="6"/>
      <c r="F825" s="15"/>
      <c r="G825" s="15"/>
      <c r="I825" s="15"/>
      <c r="J825" s="15"/>
      <c r="L825" s="15"/>
      <c r="M825" s="15"/>
      <c r="N825" s="15"/>
      <c r="O825" s="27"/>
      <c r="P825" s="15"/>
      <c r="Q825" s="27"/>
      <c r="R825" s="27"/>
      <c r="S825" s="15"/>
      <c r="U825" s="15"/>
      <c r="Y825" s="25"/>
      <c r="Z825" s="25"/>
      <c r="AA825" s="6"/>
    </row>
    <row r="826" spans="1:27" s="10" customFormat="1" ht="15.9" customHeight="1" x14ac:dyDescent="0.25">
      <c r="A826" s="6"/>
      <c r="F826" s="15"/>
      <c r="G826" s="15"/>
      <c r="I826" s="15"/>
      <c r="J826" s="15"/>
      <c r="L826" s="15"/>
      <c r="M826" s="15"/>
      <c r="N826" s="15"/>
      <c r="O826" s="27"/>
      <c r="P826" s="15"/>
      <c r="Q826" s="27"/>
      <c r="R826" s="27"/>
      <c r="S826" s="15"/>
      <c r="U826" s="15"/>
      <c r="Y826" s="25"/>
      <c r="Z826" s="25"/>
      <c r="AA826" s="6"/>
    </row>
    <row r="827" spans="1:27" s="10" customFormat="1" ht="15.9" customHeight="1" x14ac:dyDescent="0.25">
      <c r="A827" s="6"/>
      <c r="F827" s="15"/>
      <c r="G827" s="15"/>
      <c r="I827" s="15"/>
      <c r="J827" s="15"/>
      <c r="L827" s="15"/>
      <c r="M827" s="15"/>
      <c r="N827" s="15"/>
      <c r="O827" s="27"/>
      <c r="P827" s="15"/>
      <c r="Q827" s="27"/>
      <c r="R827" s="27"/>
      <c r="S827" s="15"/>
      <c r="U827" s="15"/>
      <c r="Y827" s="25"/>
      <c r="Z827" s="25"/>
      <c r="AA827" s="6"/>
    </row>
    <row r="828" spans="1:27" s="10" customFormat="1" ht="15.9" customHeight="1" x14ac:dyDescent="0.25">
      <c r="A828" s="6"/>
      <c r="F828" s="15"/>
      <c r="G828" s="15"/>
      <c r="I828" s="15"/>
      <c r="J828" s="15"/>
      <c r="L828" s="15"/>
      <c r="M828" s="15"/>
      <c r="N828" s="15"/>
      <c r="O828" s="27"/>
      <c r="P828" s="15"/>
      <c r="Q828" s="27"/>
      <c r="R828" s="27"/>
      <c r="S828" s="15"/>
      <c r="U828" s="15"/>
      <c r="Y828" s="25"/>
      <c r="Z828" s="25"/>
      <c r="AA828" s="6"/>
    </row>
    <row r="829" spans="1:27" s="10" customFormat="1" ht="15.9" customHeight="1" x14ac:dyDescent="0.25">
      <c r="A829" s="6"/>
      <c r="F829" s="15"/>
      <c r="G829" s="15"/>
      <c r="I829" s="15"/>
      <c r="J829" s="15"/>
      <c r="L829" s="15"/>
      <c r="M829" s="15"/>
      <c r="N829" s="15"/>
      <c r="O829" s="27"/>
      <c r="P829" s="15"/>
      <c r="Q829" s="27"/>
      <c r="R829" s="27"/>
      <c r="S829" s="15"/>
      <c r="U829" s="15"/>
      <c r="Y829" s="25"/>
      <c r="Z829" s="25"/>
      <c r="AA829" s="6"/>
    </row>
    <row r="830" spans="1:27" s="10" customFormat="1" ht="15.9" customHeight="1" x14ac:dyDescent="0.25">
      <c r="A830" s="6"/>
      <c r="F830" s="15"/>
      <c r="G830" s="15"/>
      <c r="I830" s="15"/>
      <c r="J830" s="15"/>
      <c r="L830" s="15"/>
      <c r="M830" s="15"/>
      <c r="N830" s="15"/>
      <c r="O830" s="27"/>
      <c r="P830" s="15"/>
      <c r="Q830" s="27"/>
      <c r="R830" s="27"/>
      <c r="S830" s="15"/>
      <c r="U830" s="15"/>
      <c r="Y830" s="25"/>
      <c r="Z830" s="25"/>
      <c r="AA830" s="6"/>
    </row>
    <row r="831" spans="1:27" s="10" customFormat="1" ht="15.9" customHeight="1" x14ac:dyDescent="0.25">
      <c r="A831" s="6"/>
      <c r="F831" s="15"/>
      <c r="G831" s="15"/>
      <c r="I831" s="15"/>
      <c r="J831" s="15"/>
      <c r="L831" s="15"/>
      <c r="M831" s="15"/>
      <c r="N831" s="15"/>
      <c r="O831" s="27"/>
      <c r="P831" s="15"/>
      <c r="Q831" s="27"/>
      <c r="R831" s="27"/>
      <c r="S831" s="15"/>
      <c r="U831" s="15"/>
      <c r="Y831" s="25"/>
      <c r="Z831" s="25"/>
      <c r="AA831" s="6"/>
    </row>
    <row r="832" spans="1:27" s="10" customFormat="1" ht="15.9" customHeight="1" x14ac:dyDescent="0.25">
      <c r="A832" s="6"/>
      <c r="F832" s="15"/>
      <c r="G832" s="15"/>
      <c r="I832" s="15"/>
      <c r="J832" s="15"/>
      <c r="L832" s="15"/>
      <c r="M832" s="15"/>
      <c r="N832" s="15"/>
      <c r="O832" s="27"/>
      <c r="P832" s="15"/>
      <c r="Q832" s="27"/>
      <c r="R832" s="27"/>
      <c r="S832" s="15"/>
      <c r="U832" s="15"/>
      <c r="Y832" s="25"/>
      <c r="Z832" s="25"/>
      <c r="AA832" s="6"/>
    </row>
    <row r="833" spans="1:27" s="10" customFormat="1" ht="15.9" customHeight="1" x14ac:dyDescent="0.25">
      <c r="A833" s="6"/>
      <c r="F833" s="15"/>
      <c r="G833" s="15"/>
      <c r="I833" s="15"/>
      <c r="J833" s="15"/>
      <c r="L833" s="15"/>
      <c r="M833" s="15"/>
      <c r="N833" s="15"/>
      <c r="O833" s="27"/>
      <c r="P833" s="15"/>
      <c r="Q833" s="27"/>
      <c r="R833" s="27"/>
      <c r="S833" s="15"/>
      <c r="U833" s="15"/>
      <c r="Y833" s="25"/>
      <c r="Z833" s="25"/>
      <c r="AA833" s="6"/>
    </row>
    <row r="834" spans="1:27" s="10" customFormat="1" ht="15.9" customHeight="1" x14ac:dyDescent="0.25">
      <c r="A834" s="6"/>
      <c r="F834" s="15"/>
      <c r="G834" s="15"/>
      <c r="I834" s="15"/>
      <c r="J834" s="15"/>
      <c r="L834" s="15"/>
      <c r="M834" s="15"/>
      <c r="N834" s="15"/>
      <c r="O834" s="27"/>
      <c r="P834" s="15"/>
      <c r="Q834" s="27"/>
      <c r="R834" s="27"/>
      <c r="S834" s="15"/>
      <c r="U834" s="15"/>
      <c r="Y834" s="25"/>
      <c r="Z834" s="25"/>
      <c r="AA834" s="6"/>
    </row>
    <row r="835" spans="1:27" s="10" customFormat="1" ht="15.9" customHeight="1" x14ac:dyDescent="0.25">
      <c r="A835" s="6"/>
      <c r="F835" s="15"/>
      <c r="G835" s="15"/>
      <c r="I835" s="15"/>
      <c r="J835" s="15"/>
      <c r="L835" s="15"/>
      <c r="M835" s="15"/>
      <c r="N835" s="15"/>
      <c r="O835" s="27"/>
      <c r="P835" s="15"/>
      <c r="Q835" s="27"/>
      <c r="R835" s="27"/>
      <c r="S835" s="15"/>
      <c r="U835" s="15"/>
      <c r="Y835" s="25"/>
      <c r="Z835" s="25"/>
      <c r="AA835" s="6"/>
    </row>
    <row r="836" spans="1:27" s="10" customFormat="1" ht="15.9" customHeight="1" x14ac:dyDescent="0.25">
      <c r="A836" s="6"/>
      <c r="F836" s="15"/>
      <c r="G836" s="15"/>
      <c r="I836" s="15"/>
      <c r="J836" s="15"/>
      <c r="L836" s="15"/>
      <c r="M836" s="15"/>
      <c r="N836" s="15"/>
      <c r="O836" s="27"/>
      <c r="P836" s="15"/>
      <c r="Q836" s="27"/>
      <c r="R836" s="27"/>
      <c r="S836" s="15"/>
      <c r="U836" s="15"/>
      <c r="Y836" s="25"/>
      <c r="Z836" s="25"/>
      <c r="AA836" s="6"/>
    </row>
    <row r="837" spans="1:27" s="10" customFormat="1" ht="15.9" customHeight="1" x14ac:dyDescent="0.25">
      <c r="A837" s="6"/>
      <c r="F837" s="15"/>
      <c r="G837" s="15"/>
      <c r="I837" s="15"/>
      <c r="J837" s="15"/>
      <c r="L837" s="15"/>
      <c r="M837" s="15"/>
      <c r="N837" s="15"/>
      <c r="O837" s="27"/>
      <c r="P837" s="15"/>
      <c r="Q837" s="27"/>
      <c r="R837" s="27"/>
      <c r="S837" s="15"/>
      <c r="U837" s="15"/>
      <c r="Y837" s="25"/>
      <c r="Z837" s="25"/>
      <c r="AA837" s="6"/>
    </row>
    <row r="838" spans="1:27" s="10" customFormat="1" ht="15.9" customHeight="1" x14ac:dyDescent="0.25">
      <c r="A838" s="6"/>
      <c r="F838" s="15"/>
      <c r="G838" s="15"/>
      <c r="I838" s="15"/>
      <c r="J838" s="15"/>
      <c r="L838" s="15"/>
      <c r="M838" s="15"/>
      <c r="N838" s="15"/>
      <c r="O838" s="27"/>
      <c r="P838" s="15"/>
      <c r="Q838" s="27"/>
      <c r="R838" s="27"/>
      <c r="S838" s="15"/>
      <c r="U838" s="15"/>
      <c r="Y838" s="25"/>
      <c r="Z838" s="25"/>
      <c r="AA838" s="6"/>
    </row>
    <row r="839" spans="1:27" s="10" customFormat="1" ht="15.9" customHeight="1" x14ac:dyDescent="0.25">
      <c r="A839" s="6"/>
      <c r="F839" s="15"/>
      <c r="G839" s="15"/>
      <c r="I839" s="15"/>
      <c r="J839" s="15"/>
      <c r="L839" s="15"/>
      <c r="M839" s="15"/>
      <c r="N839" s="15"/>
      <c r="O839" s="27"/>
      <c r="P839" s="15"/>
      <c r="Q839" s="27"/>
      <c r="R839" s="27"/>
      <c r="S839" s="15"/>
      <c r="U839" s="15"/>
      <c r="Y839" s="25"/>
      <c r="Z839" s="25"/>
      <c r="AA839" s="6"/>
    </row>
    <row r="840" spans="1:27" s="10" customFormat="1" ht="15.9" customHeight="1" x14ac:dyDescent="0.25">
      <c r="A840" s="6"/>
      <c r="F840" s="15"/>
      <c r="G840" s="15"/>
      <c r="I840" s="15"/>
      <c r="J840" s="15"/>
      <c r="L840" s="15"/>
      <c r="M840" s="15"/>
      <c r="N840" s="15"/>
      <c r="O840" s="27"/>
      <c r="P840" s="15"/>
      <c r="Q840" s="27"/>
      <c r="R840" s="27"/>
      <c r="S840" s="15"/>
      <c r="U840" s="15"/>
      <c r="Y840" s="25"/>
      <c r="Z840" s="25"/>
      <c r="AA840" s="6"/>
    </row>
    <row r="841" spans="1:27" s="10" customFormat="1" ht="15.9" customHeight="1" x14ac:dyDescent="0.25">
      <c r="A841" s="6"/>
      <c r="F841" s="15"/>
      <c r="G841" s="15"/>
      <c r="I841" s="15"/>
      <c r="J841" s="15"/>
      <c r="L841" s="15"/>
      <c r="M841" s="15"/>
      <c r="N841" s="15"/>
      <c r="O841" s="27"/>
      <c r="P841" s="15"/>
      <c r="Q841" s="27"/>
      <c r="R841" s="27"/>
      <c r="S841" s="15"/>
      <c r="U841" s="15"/>
      <c r="Y841" s="25"/>
      <c r="Z841" s="25"/>
      <c r="AA841" s="6"/>
    </row>
    <row r="842" spans="1:27" s="10" customFormat="1" ht="15.9" customHeight="1" x14ac:dyDescent="0.25">
      <c r="A842" s="6"/>
      <c r="F842" s="15"/>
      <c r="G842" s="15"/>
      <c r="I842" s="15"/>
      <c r="J842" s="15"/>
      <c r="L842" s="15"/>
      <c r="M842" s="15"/>
      <c r="N842" s="15"/>
      <c r="O842" s="27"/>
      <c r="P842" s="15"/>
      <c r="Q842" s="27"/>
      <c r="R842" s="27"/>
      <c r="S842" s="15"/>
      <c r="U842" s="15"/>
      <c r="Y842" s="25"/>
      <c r="Z842" s="25"/>
      <c r="AA842" s="6"/>
    </row>
    <row r="843" spans="1:27" s="10" customFormat="1" ht="15.9" customHeight="1" x14ac:dyDescent="0.25">
      <c r="A843" s="6"/>
      <c r="F843" s="15"/>
      <c r="G843" s="15"/>
      <c r="I843" s="15"/>
      <c r="J843" s="15"/>
      <c r="L843" s="15"/>
      <c r="M843" s="15"/>
      <c r="N843" s="15"/>
      <c r="O843" s="27"/>
      <c r="P843" s="15"/>
      <c r="Q843" s="27"/>
      <c r="R843" s="27"/>
      <c r="S843" s="15"/>
      <c r="U843" s="15"/>
      <c r="Y843" s="25"/>
      <c r="Z843" s="25"/>
      <c r="AA843" s="6"/>
    </row>
    <row r="844" spans="1:27" s="10" customFormat="1" ht="15.9" customHeight="1" x14ac:dyDescent="0.25">
      <c r="A844" s="6"/>
      <c r="F844" s="15"/>
      <c r="G844" s="15"/>
      <c r="I844" s="15"/>
      <c r="J844" s="15"/>
      <c r="L844" s="15"/>
      <c r="M844" s="15"/>
      <c r="N844" s="15"/>
      <c r="O844" s="27"/>
      <c r="P844" s="15"/>
      <c r="Q844" s="27"/>
      <c r="R844" s="27"/>
      <c r="S844" s="15"/>
      <c r="U844" s="15"/>
      <c r="Y844" s="25"/>
      <c r="Z844" s="25"/>
      <c r="AA844" s="6"/>
    </row>
    <row r="845" spans="1:27" s="10" customFormat="1" ht="15.9" customHeight="1" x14ac:dyDescent="0.25">
      <c r="A845" s="6"/>
      <c r="F845" s="15"/>
      <c r="G845" s="15"/>
      <c r="I845" s="15"/>
      <c r="J845" s="15"/>
      <c r="L845" s="15"/>
      <c r="M845" s="15"/>
      <c r="N845" s="15"/>
      <c r="O845" s="27"/>
      <c r="P845" s="15"/>
      <c r="Q845" s="27"/>
      <c r="R845" s="27"/>
      <c r="S845" s="15"/>
      <c r="U845" s="15"/>
      <c r="Y845" s="25"/>
      <c r="Z845" s="25"/>
      <c r="AA845" s="6"/>
    </row>
    <row r="846" spans="1:27" s="10" customFormat="1" ht="15.9" customHeight="1" x14ac:dyDescent="0.25">
      <c r="A846" s="6"/>
      <c r="F846" s="15"/>
      <c r="G846" s="15"/>
      <c r="I846" s="15"/>
      <c r="J846" s="15"/>
      <c r="L846" s="15"/>
      <c r="M846" s="15"/>
      <c r="N846" s="15"/>
      <c r="O846" s="27"/>
      <c r="P846" s="15"/>
      <c r="Q846" s="27"/>
      <c r="R846" s="27"/>
      <c r="S846" s="15"/>
      <c r="U846" s="15"/>
      <c r="Y846" s="25"/>
      <c r="Z846" s="25"/>
      <c r="AA846" s="6"/>
    </row>
    <row r="847" spans="1:27" s="10" customFormat="1" ht="15.9" customHeight="1" x14ac:dyDescent="0.25">
      <c r="A847" s="6"/>
      <c r="F847" s="15"/>
      <c r="G847" s="15"/>
      <c r="I847" s="15"/>
      <c r="J847" s="15"/>
      <c r="L847" s="15"/>
      <c r="M847" s="15"/>
      <c r="N847" s="15"/>
      <c r="O847" s="27"/>
      <c r="P847" s="15"/>
      <c r="Q847" s="27"/>
      <c r="R847" s="27"/>
      <c r="S847" s="15"/>
      <c r="U847" s="15"/>
      <c r="Y847" s="25"/>
      <c r="Z847" s="25"/>
      <c r="AA847" s="6"/>
    </row>
    <row r="848" spans="1:27" s="10" customFormat="1" ht="15.9" customHeight="1" x14ac:dyDescent="0.25">
      <c r="A848" s="6"/>
      <c r="F848" s="15"/>
      <c r="G848" s="15"/>
      <c r="I848" s="15"/>
      <c r="J848" s="15"/>
      <c r="L848" s="15"/>
      <c r="M848" s="15"/>
      <c r="N848" s="15"/>
      <c r="O848" s="27"/>
      <c r="P848" s="15"/>
      <c r="Q848" s="27"/>
      <c r="R848" s="27"/>
      <c r="S848" s="15"/>
      <c r="U848" s="15"/>
      <c r="Y848" s="25"/>
      <c r="Z848" s="25"/>
      <c r="AA848" s="6"/>
    </row>
    <row r="849" spans="1:27" s="10" customFormat="1" ht="15.9" customHeight="1" x14ac:dyDescent="0.25">
      <c r="A849" s="6"/>
      <c r="F849" s="15"/>
      <c r="G849" s="15"/>
      <c r="I849" s="15"/>
      <c r="J849" s="15"/>
      <c r="L849" s="15"/>
      <c r="M849" s="15"/>
      <c r="N849" s="15"/>
      <c r="O849" s="27"/>
      <c r="P849" s="15"/>
      <c r="Q849" s="27"/>
      <c r="R849" s="27"/>
      <c r="S849" s="15"/>
      <c r="U849" s="15"/>
      <c r="Y849" s="25"/>
      <c r="Z849" s="25"/>
      <c r="AA849" s="6"/>
    </row>
    <row r="850" spans="1:27" s="10" customFormat="1" ht="15.9" customHeight="1" x14ac:dyDescent="0.25">
      <c r="A850" s="6"/>
      <c r="F850" s="15"/>
      <c r="G850" s="15"/>
      <c r="I850" s="15"/>
      <c r="J850" s="15"/>
      <c r="L850" s="15"/>
      <c r="M850" s="15"/>
      <c r="N850" s="15"/>
      <c r="O850" s="27"/>
      <c r="P850" s="15"/>
      <c r="Q850" s="27"/>
      <c r="R850" s="27"/>
      <c r="S850" s="15"/>
      <c r="U850" s="15"/>
      <c r="Y850" s="25"/>
      <c r="Z850" s="25"/>
      <c r="AA850" s="6"/>
    </row>
    <row r="851" spans="1:27" s="10" customFormat="1" ht="15.9" customHeight="1" x14ac:dyDescent="0.25">
      <c r="A851" s="6"/>
      <c r="F851" s="15"/>
      <c r="G851" s="15"/>
      <c r="I851" s="15"/>
      <c r="J851" s="15"/>
      <c r="L851" s="15"/>
      <c r="M851" s="15"/>
      <c r="N851" s="15"/>
      <c r="O851" s="27"/>
      <c r="P851" s="15"/>
      <c r="Q851" s="27"/>
      <c r="R851" s="27"/>
      <c r="S851" s="15"/>
      <c r="U851" s="15"/>
      <c r="Y851" s="25"/>
      <c r="Z851" s="25"/>
      <c r="AA851" s="6"/>
    </row>
    <row r="852" spans="1:27" s="10" customFormat="1" ht="15.9" customHeight="1" x14ac:dyDescent="0.25">
      <c r="A852" s="6"/>
      <c r="F852" s="15"/>
      <c r="G852" s="15"/>
      <c r="I852" s="15"/>
      <c r="J852" s="15"/>
      <c r="L852" s="15"/>
      <c r="M852" s="15"/>
      <c r="N852" s="15"/>
      <c r="O852" s="27"/>
      <c r="P852" s="15"/>
      <c r="Q852" s="27"/>
      <c r="R852" s="27"/>
      <c r="S852" s="15"/>
      <c r="U852" s="15"/>
      <c r="Y852" s="25"/>
      <c r="Z852" s="25"/>
      <c r="AA852" s="6"/>
    </row>
    <row r="853" spans="1:27" s="10" customFormat="1" ht="15.9" customHeight="1" x14ac:dyDescent="0.25">
      <c r="A853" s="6"/>
      <c r="F853" s="15"/>
      <c r="G853" s="15"/>
      <c r="I853" s="15"/>
      <c r="J853" s="15"/>
      <c r="L853" s="15"/>
      <c r="M853" s="15"/>
      <c r="N853" s="15"/>
      <c r="O853" s="27"/>
      <c r="P853" s="15"/>
      <c r="Q853" s="27"/>
      <c r="R853" s="27"/>
      <c r="S853" s="15"/>
      <c r="U853" s="15"/>
      <c r="Y853" s="25"/>
      <c r="Z853" s="25"/>
      <c r="AA853" s="6"/>
    </row>
    <row r="854" spans="1:27" s="10" customFormat="1" ht="15.9" customHeight="1" x14ac:dyDescent="0.25">
      <c r="A854" s="6"/>
      <c r="F854" s="15"/>
      <c r="G854" s="15"/>
      <c r="I854" s="15"/>
      <c r="J854" s="15"/>
      <c r="L854" s="15"/>
      <c r="M854" s="15"/>
      <c r="N854" s="15"/>
      <c r="O854" s="27"/>
      <c r="P854" s="15"/>
      <c r="Q854" s="27"/>
      <c r="R854" s="27"/>
      <c r="S854" s="15"/>
      <c r="U854" s="15"/>
      <c r="Y854" s="25"/>
      <c r="Z854" s="25"/>
      <c r="AA854" s="6"/>
    </row>
    <row r="855" spans="1:27" s="10" customFormat="1" ht="15.9" customHeight="1" x14ac:dyDescent="0.25">
      <c r="A855" s="6"/>
      <c r="F855" s="15"/>
      <c r="G855" s="15"/>
      <c r="I855" s="15"/>
      <c r="J855" s="15"/>
      <c r="L855" s="15"/>
      <c r="M855" s="15"/>
      <c r="N855" s="15"/>
      <c r="O855" s="27"/>
      <c r="P855" s="15"/>
      <c r="Q855" s="27"/>
      <c r="R855" s="27"/>
      <c r="S855" s="15"/>
      <c r="U855" s="15"/>
      <c r="Y855" s="25"/>
      <c r="Z855" s="25"/>
      <c r="AA855" s="6"/>
    </row>
    <row r="856" spans="1:27" s="10" customFormat="1" ht="15.9" customHeight="1" x14ac:dyDescent="0.25">
      <c r="A856" s="6"/>
      <c r="F856" s="15"/>
      <c r="G856" s="15"/>
      <c r="I856" s="15"/>
      <c r="J856" s="15"/>
      <c r="L856" s="15"/>
      <c r="M856" s="15"/>
      <c r="N856" s="15"/>
      <c r="O856" s="27"/>
      <c r="P856" s="15"/>
      <c r="Q856" s="27"/>
      <c r="R856" s="27"/>
      <c r="S856" s="15"/>
      <c r="U856" s="15"/>
      <c r="Y856" s="25"/>
      <c r="Z856" s="25"/>
      <c r="AA856" s="6"/>
    </row>
    <row r="857" spans="1:27" s="10" customFormat="1" ht="15.9" customHeight="1" x14ac:dyDescent="0.25">
      <c r="A857" s="6"/>
      <c r="F857" s="15"/>
      <c r="G857" s="15"/>
      <c r="I857" s="15"/>
      <c r="J857" s="15"/>
      <c r="L857" s="15"/>
      <c r="M857" s="15"/>
      <c r="N857" s="15"/>
      <c r="O857" s="27"/>
      <c r="P857" s="15"/>
      <c r="Q857" s="27"/>
      <c r="R857" s="27"/>
      <c r="S857" s="15"/>
      <c r="U857" s="15"/>
      <c r="Y857" s="25"/>
      <c r="Z857" s="25"/>
      <c r="AA857" s="6"/>
    </row>
    <row r="858" spans="1:27" s="10" customFormat="1" ht="15.9" customHeight="1" x14ac:dyDescent="0.25">
      <c r="A858" s="6"/>
      <c r="F858" s="15"/>
      <c r="G858" s="15"/>
      <c r="I858" s="15"/>
      <c r="J858" s="15"/>
      <c r="L858" s="15"/>
      <c r="M858" s="15"/>
      <c r="N858" s="15"/>
      <c r="O858" s="27"/>
      <c r="P858" s="15"/>
      <c r="Q858" s="27"/>
      <c r="R858" s="27"/>
      <c r="S858" s="15"/>
      <c r="U858" s="15"/>
      <c r="Y858" s="25"/>
      <c r="Z858" s="25"/>
      <c r="AA858" s="6"/>
    </row>
    <row r="859" spans="1:27" s="10" customFormat="1" ht="15.9" customHeight="1" x14ac:dyDescent="0.25">
      <c r="A859" s="6"/>
      <c r="F859" s="15"/>
      <c r="G859" s="15"/>
      <c r="I859" s="15"/>
      <c r="J859" s="15"/>
      <c r="L859" s="15"/>
      <c r="M859" s="15"/>
      <c r="N859" s="15"/>
      <c r="O859" s="27"/>
      <c r="P859" s="15"/>
      <c r="Q859" s="27"/>
      <c r="R859" s="27"/>
      <c r="S859" s="15"/>
      <c r="U859" s="15"/>
      <c r="Y859" s="25"/>
      <c r="Z859" s="25"/>
      <c r="AA859" s="6"/>
    </row>
    <row r="860" spans="1:27" s="10" customFormat="1" ht="15.9" customHeight="1" x14ac:dyDescent="0.25">
      <c r="A860" s="6"/>
      <c r="F860" s="15"/>
      <c r="G860" s="15"/>
      <c r="I860" s="15"/>
      <c r="J860" s="15"/>
      <c r="L860" s="15"/>
      <c r="M860" s="15"/>
      <c r="N860" s="15"/>
      <c r="O860" s="27"/>
      <c r="P860" s="15"/>
      <c r="Q860" s="27"/>
      <c r="R860" s="27"/>
      <c r="S860" s="15"/>
      <c r="U860" s="15"/>
      <c r="Y860" s="25"/>
      <c r="Z860" s="25"/>
      <c r="AA860" s="6"/>
    </row>
    <row r="861" spans="1:27" s="10" customFormat="1" ht="15.9" customHeight="1" x14ac:dyDescent="0.25">
      <c r="A861" s="6"/>
      <c r="F861" s="15"/>
      <c r="G861" s="15"/>
      <c r="I861" s="15"/>
      <c r="J861" s="15"/>
      <c r="L861" s="15"/>
      <c r="M861" s="15"/>
      <c r="N861" s="15"/>
      <c r="O861" s="27"/>
      <c r="P861" s="15"/>
      <c r="Q861" s="27"/>
      <c r="R861" s="27"/>
      <c r="S861" s="15"/>
      <c r="U861" s="15"/>
      <c r="Y861" s="25"/>
      <c r="Z861" s="25"/>
      <c r="AA861" s="6"/>
    </row>
    <row r="862" spans="1:27" s="10" customFormat="1" ht="15.9" customHeight="1" x14ac:dyDescent="0.25">
      <c r="A862" s="6"/>
      <c r="F862" s="15"/>
      <c r="G862" s="15"/>
      <c r="I862" s="15"/>
      <c r="J862" s="15"/>
      <c r="L862" s="15"/>
      <c r="M862" s="15"/>
      <c r="N862" s="15"/>
      <c r="O862" s="27"/>
      <c r="P862" s="15"/>
      <c r="Q862" s="27"/>
      <c r="R862" s="27"/>
      <c r="S862" s="15"/>
      <c r="U862" s="15"/>
      <c r="Y862" s="25"/>
      <c r="Z862" s="25"/>
      <c r="AA862" s="6"/>
    </row>
    <row r="863" spans="1:27" s="10" customFormat="1" ht="15.9" customHeight="1" x14ac:dyDescent="0.25">
      <c r="A863" s="6"/>
      <c r="F863" s="15"/>
      <c r="G863" s="15"/>
      <c r="I863" s="15"/>
      <c r="J863" s="15"/>
      <c r="L863" s="15"/>
      <c r="M863" s="15"/>
      <c r="N863" s="15"/>
      <c r="O863" s="27"/>
      <c r="P863" s="15"/>
      <c r="Q863" s="27"/>
      <c r="R863" s="27"/>
      <c r="S863" s="15"/>
      <c r="U863" s="15"/>
      <c r="Y863" s="25"/>
      <c r="Z863" s="25"/>
      <c r="AA863" s="6"/>
    </row>
    <row r="864" spans="1:27" s="10" customFormat="1" ht="15.9" customHeight="1" x14ac:dyDescent="0.25">
      <c r="A864" s="6"/>
      <c r="F864" s="15"/>
      <c r="G864" s="15"/>
      <c r="I864" s="15"/>
      <c r="J864" s="15"/>
      <c r="L864" s="15"/>
      <c r="M864" s="15"/>
      <c r="N864" s="15"/>
      <c r="O864" s="27"/>
      <c r="P864" s="15"/>
      <c r="Q864" s="27"/>
      <c r="R864" s="27"/>
      <c r="S864" s="15"/>
      <c r="U864" s="15"/>
      <c r="Y864" s="25"/>
      <c r="Z864" s="25"/>
      <c r="AA864" s="6"/>
    </row>
    <row r="865" spans="1:27" s="10" customFormat="1" ht="15.9" customHeight="1" x14ac:dyDescent="0.25">
      <c r="A865" s="6"/>
      <c r="F865" s="15"/>
      <c r="G865" s="15"/>
      <c r="I865" s="15"/>
      <c r="J865" s="15"/>
      <c r="L865" s="15"/>
      <c r="M865" s="15"/>
      <c r="N865" s="15"/>
      <c r="O865" s="27"/>
      <c r="P865" s="15"/>
      <c r="Q865" s="27"/>
      <c r="R865" s="27"/>
      <c r="S865" s="15"/>
      <c r="U865" s="15"/>
      <c r="Y865" s="25"/>
      <c r="Z865" s="25"/>
      <c r="AA865" s="6"/>
    </row>
    <row r="866" spans="1:27" s="10" customFormat="1" ht="15.9" customHeight="1" x14ac:dyDescent="0.25">
      <c r="A866" s="6"/>
      <c r="F866" s="15"/>
      <c r="G866" s="15"/>
      <c r="I866" s="15"/>
      <c r="J866" s="15"/>
      <c r="L866" s="15"/>
      <c r="M866" s="15"/>
      <c r="N866" s="15"/>
      <c r="O866" s="27"/>
      <c r="P866" s="15"/>
      <c r="Q866" s="27"/>
      <c r="R866" s="27"/>
      <c r="S866" s="15"/>
      <c r="U866" s="15"/>
      <c r="Y866" s="25"/>
      <c r="Z866" s="25"/>
      <c r="AA866" s="6"/>
    </row>
    <row r="867" spans="1:27" s="10" customFormat="1" ht="15.9" customHeight="1" x14ac:dyDescent="0.25">
      <c r="A867" s="6"/>
      <c r="F867" s="15"/>
      <c r="G867" s="15"/>
      <c r="I867" s="15"/>
      <c r="J867" s="15"/>
      <c r="L867" s="15"/>
      <c r="M867" s="15"/>
      <c r="N867" s="15"/>
      <c r="O867" s="27"/>
      <c r="P867" s="15"/>
      <c r="Q867" s="27"/>
      <c r="R867" s="27"/>
      <c r="S867" s="15"/>
      <c r="U867" s="15"/>
      <c r="Y867" s="25"/>
      <c r="Z867" s="25"/>
      <c r="AA867" s="6"/>
    </row>
    <row r="868" spans="1:27" s="10" customFormat="1" ht="15.9" customHeight="1" x14ac:dyDescent="0.25">
      <c r="A868" s="6"/>
      <c r="F868" s="15"/>
      <c r="G868" s="15"/>
      <c r="I868" s="15"/>
      <c r="J868" s="15"/>
      <c r="L868" s="15"/>
      <c r="M868" s="15"/>
      <c r="N868" s="15"/>
      <c r="O868" s="27"/>
      <c r="P868" s="15"/>
      <c r="Q868" s="27"/>
      <c r="R868" s="27"/>
      <c r="S868" s="15"/>
      <c r="U868" s="15"/>
      <c r="Y868" s="25"/>
      <c r="Z868" s="25"/>
      <c r="AA868" s="6"/>
    </row>
    <row r="869" spans="1:27" s="10" customFormat="1" ht="15.9" customHeight="1" x14ac:dyDescent="0.25">
      <c r="A869" s="6"/>
      <c r="F869" s="15"/>
      <c r="G869" s="15"/>
      <c r="I869" s="15"/>
      <c r="J869" s="15"/>
      <c r="L869" s="15"/>
      <c r="M869" s="15"/>
      <c r="N869" s="15"/>
      <c r="O869" s="27"/>
      <c r="P869" s="15"/>
      <c r="Q869" s="27"/>
      <c r="R869" s="27"/>
      <c r="S869" s="15"/>
      <c r="U869" s="15"/>
      <c r="Y869" s="25"/>
      <c r="Z869" s="25"/>
      <c r="AA869" s="6"/>
    </row>
    <row r="870" spans="1:27" s="10" customFormat="1" ht="15.9" customHeight="1" x14ac:dyDescent="0.25">
      <c r="A870" s="6"/>
      <c r="F870" s="15"/>
      <c r="G870" s="15"/>
      <c r="I870" s="15"/>
      <c r="J870" s="15"/>
      <c r="L870" s="15"/>
      <c r="M870" s="15"/>
      <c r="N870" s="15"/>
      <c r="O870" s="27"/>
      <c r="P870" s="15"/>
      <c r="Q870" s="27"/>
      <c r="R870" s="27"/>
      <c r="S870" s="15"/>
      <c r="U870" s="15"/>
      <c r="Y870" s="25"/>
      <c r="Z870" s="25"/>
      <c r="AA870" s="6"/>
    </row>
    <row r="871" spans="1:27" s="10" customFormat="1" ht="15.9" customHeight="1" x14ac:dyDescent="0.25">
      <c r="A871" s="6"/>
      <c r="F871" s="15"/>
      <c r="G871" s="15"/>
      <c r="I871" s="15"/>
      <c r="J871" s="15"/>
      <c r="L871" s="15"/>
      <c r="M871" s="15"/>
      <c r="N871" s="15"/>
      <c r="O871" s="27"/>
      <c r="P871" s="15"/>
      <c r="Q871" s="27"/>
      <c r="R871" s="27"/>
      <c r="S871" s="15"/>
      <c r="U871" s="15"/>
      <c r="Y871" s="25"/>
      <c r="Z871" s="25"/>
      <c r="AA871" s="6"/>
    </row>
    <row r="872" spans="1:27" s="10" customFormat="1" ht="15.9" customHeight="1" x14ac:dyDescent="0.25">
      <c r="A872" s="6"/>
      <c r="F872" s="15"/>
      <c r="G872" s="15"/>
      <c r="I872" s="15"/>
      <c r="J872" s="15"/>
      <c r="L872" s="15"/>
      <c r="M872" s="15"/>
      <c r="N872" s="15"/>
      <c r="O872" s="27"/>
      <c r="P872" s="15"/>
      <c r="Q872" s="27"/>
      <c r="R872" s="27"/>
      <c r="S872" s="15"/>
      <c r="U872" s="15"/>
      <c r="Y872" s="25"/>
      <c r="Z872" s="25"/>
      <c r="AA872" s="6"/>
    </row>
    <row r="873" spans="1:27" s="10" customFormat="1" ht="15.9" customHeight="1" x14ac:dyDescent="0.25">
      <c r="A873" s="6"/>
      <c r="F873" s="15"/>
      <c r="G873" s="15"/>
      <c r="I873" s="15"/>
      <c r="J873" s="15"/>
      <c r="L873" s="15"/>
      <c r="M873" s="15"/>
      <c r="N873" s="15"/>
      <c r="O873" s="27"/>
      <c r="P873" s="15"/>
      <c r="Q873" s="27"/>
      <c r="R873" s="27"/>
      <c r="S873" s="15"/>
      <c r="U873" s="15"/>
      <c r="Y873" s="25"/>
      <c r="Z873" s="25"/>
      <c r="AA873" s="6"/>
    </row>
    <row r="874" spans="1:27" s="10" customFormat="1" ht="15.9" customHeight="1" x14ac:dyDescent="0.25">
      <c r="A874" s="6"/>
      <c r="F874" s="15"/>
      <c r="G874" s="15"/>
      <c r="I874" s="15"/>
      <c r="J874" s="15"/>
      <c r="L874" s="15"/>
      <c r="M874" s="15"/>
      <c r="N874" s="15"/>
      <c r="O874" s="27"/>
      <c r="P874" s="15"/>
      <c r="Q874" s="27"/>
      <c r="R874" s="27"/>
      <c r="S874" s="15"/>
      <c r="U874" s="15"/>
      <c r="Y874" s="25"/>
      <c r="Z874" s="25"/>
      <c r="AA874" s="6"/>
    </row>
    <row r="875" spans="1:27" s="10" customFormat="1" ht="15.9" customHeight="1" x14ac:dyDescent="0.25">
      <c r="A875" s="6"/>
      <c r="F875" s="15"/>
      <c r="G875" s="15"/>
      <c r="I875" s="15"/>
      <c r="J875" s="15"/>
      <c r="L875" s="15"/>
      <c r="M875" s="15"/>
      <c r="N875" s="15"/>
      <c r="O875" s="27"/>
      <c r="P875" s="15"/>
      <c r="Q875" s="27"/>
      <c r="R875" s="27"/>
      <c r="S875" s="15"/>
      <c r="U875" s="15"/>
      <c r="Y875" s="25"/>
      <c r="Z875" s="25"/>
      <c r="AA875" s="6"/>
    </row>
    <row r="876" spans="1:27" s="10" customFormat="1" ht="15.9" customHeight="1" x14ac:dyDescent="0.25">
      <c r="A876" s="6"/>
      <c r="F876" s="15"/>
      <c r="G876" s="15"/>
      <c r="I876" s="15"/>
      <c r="J876" s="15"/>
      <c r="L876" s="15"/>
      <c r="M876" s="15"/>
      <c r="N876" s="15"/>
      <c r="O876" s="27"/>
      <c r="P876" s="15"/>
      <c r="Q876" s="27"/>
      <c r="R876" s="27"/>
      <c r="S876" s="15"/>
      <c r="U876" s="15"/>
      <c r="Y876" s="25"/>
      <c r="Z876" s="25"/>
      <c r="AA876" s="6"/>
    </row>
    <row r="877" spans="1:27" s="10" customFormat="1" ht="15.9" customHeight="1" x14ac:dyDescent="0.25">
      <c r="A877" s="6"/>
      <c r="F877" s="15"/>
      <c r="G877" s="15"/>
      <c r="I877" s="15"/>
      <c r="J877" s="15"/>
      <c r="L877" s="15"/>
      <c r="M877" s="15"/>
      <c r="N877" s="15"/>
      <c r="O877" s="27"/>
      <c r="P877" s="15"/>
      <c r="Q877" s="27"/>
      <c r="R877" s="27"/>
      <c r="S877" s="15"/>
      <c r="U877" s="15"/>
      <c r="Y877" s="25"/>
      <c r="Z877" s="25"/>
      <c r="AA877" s="6"/>
    </row>
    <row r="878" spans="1:27" s="10" customFormat="1" ht="15.9" customHeight="1" x14ac:dyDescent="0.25">
      <c r="A878" s="6"/>
      <c r="F878" s="15"/>
      <c r="G878" s="15"/>
      <c r="I878" s="15"/>
      <c r="J878" s="15"/>
      <c r="L878" s="15"/>
      <c r="M878" s="15"/>
      <c r="N878" s="15"/>
      <c r="O878" s="27"/>
      <c r="P878" s="15"/>
      <c r="Q878" s="27"/>
      <c r="R878" s="27"/>
      <c r="S878" s="15"/>
      <c r="U878" s="15"/>
      <c r="Y878" s="25"/>
      <c r="Z878" s="25"/>
      <c r="AA878" s="6"/>
    </row>
    <row r="879" spans="1:27" s="10" customFormat="1" ht="15.9" customHeight="1" x14ac:dyDescent="0.25">
      <c r="A879" s="6"/>
      <c r="F879" s="15"/>
      <c r="G879" s="15"/>
      <c r="I879" s="15"/>
      <c r="J879" s="15"/>
      <c r="L879" s="15"/>
      <c r="M879" s="15"/>
      <c r="N879" s="15"/>
      <c r="O879" s="27"/>
      <c r="P879" s="15"/>
      <c r="Q879" s="27"/>
      <c r="R879" s="27"/>
      <c r="S879" s="15"/>
      <c r="U879" s="15"/>
      <c r="Y879" s="25"/>
      <c r="Z879" s="25"/>
      <c r="AA879" s="6"/>
    </row>
    <row r="880" spans="1:27" s="10" customFormat="1" ht="15.9" customHeight="1" x14ac:dyDescent="0.25">
      <c r="A880" s="6"/>
      <c r="F880" s="15"/>
      <c r="G880" s="15"/>
      <c r="I880" s="15"/>
      <c r="J880" s="15"/>
      <c r="L880" s="15"/>
      <c r="M880" s="15"/>
      <c r="N880" s="15"/>
      <c r="O880" s="27"/>
      <c r="P880" s="15"/>
      <c r="Q880" s="27"/>
      <c r="R880" s="27"/>
      <c r="S880" s="15"/>
      <c r="U880" s="15"/>
      <c r="Y880" s="25"/>
      <c r="Z880" s="25"/>
      <c r="AA880" s="6"/>
    </row>
    <row r="881" spans="1:27" s="10" customFormat="1" ht="15.9" customHeight="1" x14ac:dyDescent="0.25">
      <c r="A881" s="6"/>
      <c r="F881" s="15"/>
      <c r="G881" s="15"/>
      <c r="I881" s="15"/>
      <c r="J881" s="15"/>
      <c r="L881" s="15"/>
      <c r="M881" s="15"/>
      <c r="N881" s="15"/>
      <c r="O881" s="27"/>
      <c r="P881" s="15"/>
      <c r="Q881" s="27"/>
      <c r="R881" s="27"/>
      <c r="S881" s="15"/>
      <c r="U881" s="15"/>
      <c r="Y881" s="25"/>
      <c r="Z881" s="25"/>
      <c r="AA881" s="6"/>
    </row>
    <row r="882" spans="1:27" s="10" customFormat="1" ht="15.9" customHeight="1" x14ac:dyDescent="0.25">
      <c r="A882" s="6"/>
      <c r="F882" s="15"/>
      <c r="G882" s="15"/>
      <c r="I882" s="15"/>
      <c r="J882" s="15"/>
      <c r="L882" s="15"/>
      <c r="M882" s="15"/>
      <c r="N882" s="15"/>
      <c r="O882" s="27"/>
      <c r="P882" s="15"/>
      <c r="Q882" s="27"/>
      <c r="R882" s="27"/>
      <c r="S882" s="15"/>
      <c r="U882" s="15"/>
      <c r="Y882" s="25"/>
      <c r="Z882" s="25"/>
      <c r="AA882" s="6"/>
    </row>
    <row r="883" spans="1:27" s="10" customFormat="1" ht="15.9" customHeight="1" x14ac:dyDescent="0.25">
      <c r="A883" s="6"/>
      <c r="F883" s="15"/>
      <c r="G883" s="15"/>
      <c r="I883" s="15"/>
      <c r="J883" s="15"/>
      <c r="L883" s="15"/>
      <c r="M883" s="15"/>
      <c r="N883" s="15"/>
      <c r="O883" s="27"/>
      <c r="P883" s="15"/>
      <c r="Q883" s="27"/>
      <c r="R883" s="27"/>
      <c r="S883" s="15"/>
      <c r="U883" s="15"/>
      <c r="Y883" s="25"/>
      <c r="Z883" s="25"/>
      <c r="AA883" s="6"/>
    </row>
    <row r="884" spans="1:27" s="10" customFormat="1" ht="15.9" customHeight="1" x14ac:dyDescent="0.25">
      <c r="A884" s="6"/>
      <c r="F884" s="15"/>
      <c r="G884" s="15"/>
      <c r="I884" s="15"/>
      <c r="J884" s="15"/>
      <c r="L884" s="15"/>
      <c r="M884" s="15"/>
      <c r="N884" s="15"/>
      <c r="O884" s="27"/>
      <c r="P884" s="15"/>
      <c r="Q884" s="27"/>
      <c r="R884" s="27"/>
      <c r="S884" s="15"/>
      <c r="U884" s="15"/>
      <c r="Y884" s="25"/>
      <c r="Z884" s="25"/>
      <c r="AA884" s="6"/>
    </row>
    <row r="885" spans="1:27" s="10" customFormat="1" ht="15.9" customHeight="1" x14ac:dyDescent="0.25">
      <c r="A885" s="6"/>
      <c r="F885" s="15"/>
      <c r="G885" s="15"/>
      <c r="I885" s="15"/>
      <c r="J885" s="15"/>
      <c r="L885" s="15"/>
      <c r="M885" s="15"/>
      <c r="N885" s="15"/>
      <c r="O885" s="27"/>
      <c r="P885" s="15"/>
      <c r="Q885" s="27"/>
      <c r="R885" s="27"/>
      <c r="S885" s="15"/>
      <c r="U885" s="15"/>
      <c r="Y885" s="25"/>
      <c r="Z885" s="25"/>
      <c r="AA885" s="6"/>
    </row>
    <row r="886" spans="1:27" s="10" customFormat="1" ht="15.9" customHeight="1" x14ac:dyDescent="0.25">
      <c r="A886" s="6"/>
      <c r="F886" s="15"/>
      <c r="G886" s="15"/>
      <c r="I886" s="15"/>
      <c r="J886" s="15"/>
      <c r="L886" s="15"/>
      <c r="M886" s="15"/>
      <c r="N886" s="15"/>
      <c r="O886" s="27"/>
      <c r="P886" s="15"/>
      <c r="Q886" s="27"/>
      <c r="R886" s="27"/>
      <c r="S886" s="15"/>
      <c r="U886" s="15"/>
      <c r="Y886" s="25"/>
      <c r="Z886" s="25"/>
      <c r="AA886" s="6"/>
    </row>
    <row r="887" spans="1:27" s="10" customFormat="1" ht="15.9" customHeight="1" x14ac:dyDescent="0.25">
      <c r="A887" s="6"/>
      <c r="F887" s="15"/>
      <c r="G887" s="15"/>
      <c r="I887" s="15"/>
      <c r="J887" s="15"/>
      <c r="L887" s="15"/>
      <c r="M887" s="15"/>
      <c r="N887" s="15"/>
      <c r="O887" s="27"/>
      <c r="P887" s="15"/>
      <c r="Q887" s="27"/>
      <c r="R887" s="27"/>
      <c r="S887" s="15"/>
      <c r="U887" s="15"/>
      <c r="Y887" s="25"/>
      <c r="Z887" s="25"/>
      <c r="AA887" s="6"/>
    </row>
    <row r="888" spans="1:27" s="10" customFormat="1" ht="15.9" customHeight="1" x14ac:dyDescent="0.25">
      <c r="A888" s="6"/>
      <c r="F888" s="15"/>
      <c r="G888" s="15"/>
      <c r="I888" s="15"/>
      <c r="J888" s="15"/>
      <c r="L888" s="15"/>
      <c r="M888" s="15"/>
      <c r="N888" s="15"/>
      <c r="O888" s="27"/>
      <c r="P888" s="15"/>
      <c r="Q888" s="27"/>
      <c r="R888" s="27"/>
      <c r="S888" s="15"/>
      <c r="U888" s="15"/>
      <c r="Y888" s="25"/>
      <c r="Z888" s="25"/>
      <c r="AA888" s="6"/>
    </row>
    <row r="889" spans="1:27" s="10" customFormat="1" ht="15.9" customHeight="1" x14ac:dyDescent="0.25">
      <c r="A889" s="6"/>
      <c r="F889" s="15"/>
      <c r="G889" s="15"/>
      <c r="I889" s="15"/>
      <c r="J889" s="15"/>
      <c r="L889" s="15"/>
      <c r="M889" s="15"/>
      <c r="N889" s="15"/>
      <c r="O889" s="27"/>
      <c r="P889" s="15"/>
      <c r="Q889" s="27"/>
      <c r="R889" s="27"/>
      <c r="S889" s="15"/>
      <c r="U889" s="15"/>
      <c r="Y889" s="25"/>
      <c r="Z889" s="25"/>
      <c r="AA889" s="6"/>
    </row>
    <row r="890" spans="1:27" s="10" customFormat="1" ht="15.9" customHeight="1" x14ac:dyDescent="0.25">
      <c r="A890" s="6"/>
      <c r="F890" s="15"/>
      <c r="G890" s="15"/>
      <c r="I890" s="15"/>
      <c r="J890" s="15"/>
      <c r="L890" s="15"/>
      <c r="M890" s="15"/>
      <c r="N890" s="15"/>
      <c r="O890" s="27"/>
      <c r="P890" s="15"/>
      <c r="Q890" s="27"/>
      <c r="R890" s="27"/>
      <c r="S890" s="15"/>
      <c r="U890" s="15"/>
      <c r="Y890" s="25"/>
      <c r="Z890" s="25"/>
      <c r="AA890" s="6"/>
    </row>
    <row r="891" spans="1:27" s="10" customFormat="1" ht="15.9" customHeight="1" x14ac:dyDescent="0.25">
      <c r="A891" s="6"/>
      <c r="F891" s="15"/>
      <c r="G891" s="15"/>
      <c r="I891" s="15"/>
      <c r="J891" s="15"/>
      <c r="L891" s="15"/>
      <c r="M891" s="15"/>
      <c r="N891" s="15"/>
      <c r="O891" s="27"/>
      <c r="P891" s="15"/>
      <c r="Q891" s="27"/>
      <c r="R891" s="27"/>
      <c r="S891" s="15"/>
      <c r="U891" s="15"/>
      <c r="Y891" s="25"/>
      <c r="Z891" s="25"/>
      <c r="AA891" s="6"/>
    </row>
    <row r="892" spans="1:27" s="10" customFormat="1" ht="15.9" customHeight="1" x14ac:dyDescent="0.25">
      <c r="A892" s="6"/>
      <c r="F892" s="15"/>
      <c r="G892" s="15"/>
      <c r="I892" s="15"/>
      <c r="J892" s="15"/>
      <c r="L892" s="15"/>
      <c r="M892" s="15"/>
      <c r="N892" s="15"/>
      <c r="O892" s="27"/>
      <c r="P892" s="15"/>
      <c r="Q892" s="27"/>
      <c r="R892" s="27"/>
      <c r="S892" s="15"/>
      <c r="U892" s="15"/>
      <c r="Y892" s="25"/>
      <c r="Z892" s="25"/>
      <c r="AA892" s="6"/>
    </row>
    <row r="893" spans="1:27" s="10" customFormat="1" ht="15.9" customHeight="1" x14ac:dyDescent="0.25">
      <c r="A893" s="6"/>
      <c r="F893" s="15"/>
      <c r="G893" s="15"/>
      <c r="I893" s="15"/>
      <c r="J893" s="15"/>
      <c r="L893" s="15"/>
      <c r="M893" s="15"/>
      <c r="N893" s="15"/>
      <c r="O893" s="27"/>
      <c r="P893" s="15"/>
      <c r="Q893" s="27"/>
      <c r="R893" s="27"/>
      <c r="S893" s="15"/>
      <c r="U893" s="15"/>
      <c r="Y893" s="25"/>
      <c r="Z893" s="25"/>
      <c r="AA893" s="6"/>
    </row>
    <row r="894" spans="1:27" s="10" customFormat="1" ht="15.9" customHeight="1" x14ac:dyDescent="0.25">
      <c r="A894" s="6"/>
      <c r="F894" s="15"/>
      <c r="G894" s="15"/>
      <c r="I894" s="15"/>
      <c r="J894" s="15"/>
      <c r="L894" s="15"/>
      <c r="M894" s="15"/>
      <c r="N894" s="15"/>
      <c r="O894" s="27"/>
      <c r="P894" s="15"/>
      <c r="Q894" s="27"/>
      <c r="R894" s="27"/>
      <c r="S894" s="15"/>
      <c r="U894" s="15"/>
      <c r="Y894" s="25"/>
      <c r="Z894" s="25"/>
      <c r="AA894" s="6"/>
    </row>
    <row r="895" spans="1:27" s="10" customFormat="1" ht="15.9" customHeight="1" x14ac:dyDescent="0.25">
      <c r="A895" s="6"/>
      <c r="F895" s="15"/>
      <c r="G895" s="15"/>
      <c r="I895" s="15"/>
      <c r="J895" s="15"/>
      <c r="L895" s="15"/>
      <c r="M895" s="15"/>
      <c r="N895" s="15"/>
      <c r="O895" s="27"/>
      <c r="P895" s="15"/>
      <c r="Q895" s="27"/>
      <c r="R895" s="27"/>
      <c r="S895" s="15"/>
      <c r="U895" s="15"/>
      <c r="Y895" s="25"/>
      <c r="Z895" s="25"/>
      <c r="AA895" s="6"/>
    </row>
    <row r="896" spans="1:27" s="10" customFormat="1" ht="15.9" customHeight="1" x14ac:dyDescent="0.25">
      <c r="A896" s="6"/>
      <c r="F896" s="15"/>
      <c r="G896" s="15"/>
      <c r="I896" s="15"/>
      <c r="J896" s="15"/>
      <c r="L896" s="15"/>
      <c r="M896" s="15"/>
      <c r="N896" s="15"/>
      <c r="O896" s="27"/>
      <c r="P896" s="15"/>
      <c r="Q896" s="27"/>
      <c r="R896" s="27"/>
      <c r="S896" s="15"/>
      <c r="U896" s="15"/>
      <c r="Y896" s="25"/>
      <c r="Z896" s="25"/>
      <c r="AA896" s="6"/>
    </row>
    <row r="897" spans="1:27" s="10" customFormat="1" ht="15.9" customHeight="1" x14ac:dyDescent="0.25">
      <c r="A897" s="6"/>
      <c r="F897" s="15"/>
      <c r="G897" s="15"/>
      <c r="I897" s="15"/>
      <c r="J897" s="15"/>
      <c r="L897" s="15"/>
      <c r="M897" s="15"/>
      <c r="N897" s="15"/>
      <c r="O897" s="27"/>
      <c r="P897" s="15"/>
      <c r="Q897" s="27"/>
      <c r="R897" s="27"/>
      <c r="S897" s="15"/>
      <c r="U897" s="15"/>
      <c r="Y897" s="25"/>
      <c r="Z897" s="25"/>
      <c r="AA897" s="6"/>
    </row>
    <row r="898" spans="1:27" s="10" customFormat="1" ht="15.9" customHeight="1" x14ac:dyDescent="0.25">
      <c r="A898" s="6"/>
      <c r="F898" s="15"/>
      <c r="G898" s="15"/>
      <c r="I898" s="15"/>
      <c r="J898" s="15"/>
      <c r="L898" s="15"/>
      <c r="M898" s="15"/>
      <c r="N898" s="15"/>
      <c r="O898" s="27"/>
      <c r="P898" s="15"/>
      <c r="Q898" s="27"/>
      <c r="R898" s="27"/>
      <c r="S898" s="15"/>
      <c r="U898" s="15"/>
      <c r="Y898" s="25"/>
      <c r="Z898" s="25"/>
      <c r="AA898" s="6"/>
    </row>
    <row r="899" spans="1:27" s="10" customFormat="1" ht="15.9" customHeight="1" x14ac:dyDescent="0.25">
      <c r="A899" s="6"/>
      <c r="F899" s="15"/>
      <c r="G899" s="15"/>
      <c r="I899" s="15"/>
      <c r="J899" s="15"/>
      <c r="L899" s="15"/>
      <c r="M899" s="15"/>
      <c r="N899" s="15"/>
      <c r="O899" s="27"/>
      <c r="P899" s="15"/>
      <c r="Q899" s="27"/>
      <c r="R899" s="27"/>
      <c r="S899" s="15"/>
      <c r="U899" s="15"/>
      <c r="Y899" s="25"/>
      <c r="Z899" s="25"/>
      <c r="AA899" s="6"/>
    </row>
    <row r="900" spans="1:27" s="10" customFormat="1" ht="15.9" customHeight="1" x14ac:dyDescent="0.25">
      <c r="A900" s="6"/>
      <c r="F900" s="15"/>
      <c r="G900" s="15"/>
      <c r="I900" s="15"/>
      <c r="J900" s="15"/>
      <c r="L900" s="15"/>
      <c r="M900" s="15"/>
      <c r="N900" s="15"/>
      <c r="O900" s="27"/>
      <c r="P900" s="15"/>
      <c r="Q900" s="27"/>
      <c r="R900" s="27"/>
      <c r="S900" s="15"/>
      <c r="U900" s="15"/>
      <c r="Y900" s="25"/>
      <c r="Z900" s="25"/>
      <c r="AA900" s="6"/>
    </row>
    <row r="901" spans="1:27" s="10" customFormat="1" ht="15.9" customHeight="1" x14ac:dyDescent="0.25">
      <c r="A901" s="6"/>
      <c r="F901" s="15"/>
      <c r="G901" s="15"/>
      <c r="I901" s="15"/>
      <c r="J901" s="15"/>
      <c r="L901" s="15"/>
      <c r="M901" s="15"/>
      <c r="N901" s="15"/>
      <c r="O901" s="27"/>
      <c r="P901" s="15"/>
      <c r="Q901" s="27"/>
      <c r="R901" s="27"/>
      <c r="S901" s="15"/>
      <c r="U901" s="15"/>
      <c r="Y901" s="25"/>
      <c r="Z901" s="25"/>
      <c r="AA901" s="6"/>
    </row>
    <row r="902" spans="1:27" s="10" customFormat="1" ht="15.9" customHeight="1" x14ac:dyDescent="0.25">
      <c r="A902" s="6"/>
      <c r="F902" s="15"/>
      <c r="G902" s="15"/>
      <c r="I902" s="15"/>
      <c r="J902" s="15"/>
      <c r="L902" s="15"/>
      <c r="M902" s="15"/>
      <c r="N902" s="15"/>
      <c r="O902" s="27"/>
      <c r="P902" s="15"/>
      <c r="Q902" s="27"/>
      <c r="R902" s="27"/>
      <c r="S902" s="15"/>
      <c r="U902" s="15"/>
      <c r="Y902" s="25"/>
      <c r="Z902" s="25"/>
      <c r="AA902" s="6"/>
    </row>
    <row r="903" spans="1:27" s="10" customFormat="1" ht="15.9" customHeight="1" x14ac:dyDescent="0.25">
      <c r="A903" s="6"/>
      <c r="F903" s="15"/>
      <c r="G903" s="15"/>
      <c r="I903" s="15"/>
      <c r="J903" s="15"/>
      <c r="L903" s="15"/>
      <c r="M903" s="15"/>
      <c r="N903" s="15"/>
      <c r="O903" s="27"/>
      <c r="P903" s="15"/>
      <c r="Q903" s="27"/>
      <c r="R903" s="27"/>
      <c r="S903" s="15"/>
      <c r="U903" s="15"/>
      <c r="Y903" s="25"/>
      <c r="Z903" s="25"/>
      <c r="AA903" s="6"/>
    </row>
    <row r="904" spans="1:27" s="10" customFormat="1" ht="15.9" customHeight="1" x14ac:dyDescent="0.25">
      <c r="A904" s="6"/>
      <c r="F904" s="15"/>
      <c r="G904" s="15"/>
      <c r="I904" s="15"/>
      <c r="J904" s="15"/>
      <c r="L904" s="15"/>
      <c r="M904" s="15"/>
      <c r="N904" s="15"/>
      <c r="O904" s="27"/>
      <c r="P904" s="15"/>
      <c r="Q904" s="27"/>
      <c r="R904" s="27"/>
      <c r="S904" s="15"/>
      <c r="U904" s="15"/>
      <c r="Y904" s="25"/>
      <c r="Z904" s="25"/>
      <c r="AA904" s="6"/>
    </row>
    <row r="905" spans="1:27" s="10" customFormat="1" ht="15.9" customHeight="1" x14ac:dyDescent="0.25">
      <c r="A905" s="6"/>
      <c r="F905" s="15"/>
      <c r="G905" s="15"/>
      <c r="I905" s="15"/>
      <c r="J905" s="15"/>
      <c r="L905" s="15"/>
      <c r="M905" s="15"/>
      <c r="N905" s="15"/>
      <c r="O905" s="27"/>
      <c r="P905" s="15"/>
      <c r="Q905" s="27"/>
      <c r="R905" s="27"/>
      <c r="S905" s="15"/>
      <c r="U905" s="15"/>
      <c r="Y905" s="25"/>
      <c r="Z905" s="25"/>
      <c r="AA905" s="6"/>
    </row>
    <row r="906" spans="1:27" s="10" customFormat="1" ht="15.9" customHeight="1" x14ac:dyDescent="0.25">
      <c r="A906" s="6"/>
      <c r="F906" s="15"/>
      <c r="G906" s="15"/>
      <c r="I906" s="15"/>
      <c r="J906" s="15"/>
      <c r="L906" s="15"/>
      <c r="M906" s="15"/>
      <c r="N906" s="15"/>
      <c r="O906" s="27"/>
      <c r="P906" s="15"/>
      <c r="Q906" s="27"/>
      <c r="R906" s="27"/>
      <c r="S906" s="15"/>
      <c r="U906" s="15"/>
      <c r="Y906" s="25"/>
      <c r="Z906" s="25"/>
      <c r="AA906" s="6"/>
    </row>
    <row r="907" spans="1:27" s="10" customFormat="1" ht="15.9" customHeight="1" x14ac:dyDescent="0.25">
      <c r="A907" s="6"/>
      <c r="F907" s="15"/>
      <c r="G907" s="15"/>
      <c r="I907" s="15"/>
      <c r="J907" s="15"/>
      <c r="L907" s="15"/>
      <c r="M907" s="15"/>
      <c r="N907" s="15"/>
      <c r="O907" s="27"/>
      <c r="P907" s="15"/>
      <c r="Q907" s="27"/>
      <c r="R907" s="27"/>
      <c r="S907" s="15"/>
      <c r="U907" s="15"/>
      <c r="Y907" s="25"/>
      <c r="Z907" s="25"/>
      <c r="AA907" s="6"/>
    </row>
    <row r="908" spans="1:27" s="10" customFormat="1" ht="15.9" customHeight="1" x14ac:dyDescent="0.25">
      <c r="A908" s="6"/>
      <c r="F908" s="15"/>
      <c r="G908" s="15"/>
      <c r="I908" s="15"/>
      <c r="J908" s="15"/>
      <c r="L908" s="15"/>
      <c r="M908" s="15"/>
      <c r="N908" s="15"/>
      <c r="O908" s="27"/>
      <c r="P908" s="15"/>
      <c r="Q908" s="27"/>
      <c r="R908" s="27"/>
      <c r="S908" s="15"/>
      <c r="U908" s="15"/>
      <c r="Y908" s="25"/>
      <c r="Z908" s="25"/>
      <c r="AA908" s="6"/>
    </row>
    <row r="909" spans="1:27" s="10" customFormat="1" ht="15.9" customHeight="1" x14ac:dyDescent="0.25">
      <c r="A909" s="6"/>
      <c r="F909" s="15"/>
      <c r="G909" s="15"/>
      <c r="I909" s="15"/>
      <c r="J909" s="15"/>
      <c r="L909" s="15"/>
      <c r="M909" s="15"/>
      <c r="N909" s="15"/>
      <c r="O909" s="27"/>
      <c r="P909" s="15"/>
      <c r="Q909" s="27"/>
      <c r="R909" s="27"/>
      <c r="S909" s="15"/>
      <c r="U909" s="15"/>
      <c r="Y909" s="25"/>
      <c r="Z909" s="25"/>
      <c r="AA909" s="6"/>
    </row>
    <row r="910" spans="1:27" s="10" customFormat="1" ht="15.9" customHeight="1" x14ac:dyDescent="0.25">
      <c r="A910" s="6"/>
      <c r="F910" s="15"/>
      <c r="G910" s="15"/>
      <c r="I910" s="15"/>
      <c r="J910" s="15"/>
      <c r="L910" s="15"/>
      <c r="M910" s="15"/>
      <c r="N910" s="15"/>
      <c r="O910" s="27"/>
      <c r="P910" s="15"/>
      <c r="Q910" s="27"/>
      <c r="R910" s="27"/>
      <c r="S910" s="15"/>
      <c r="U910" s="15"/>
      <c r="Y910" s="25"/>
      <c r="Z910" s="25"/>
      <c r="AA910" s="6"/>
    </row>
    <row r="911" spans="1:27" s="10" customFormat="1" ht="15.9" customHeight="1" x14ac:dyDescent="0.25">
      <c r="A911" s="6"/>
      <c r="F911" s="15"/>
      <c r="G911" s="15"/>
      <c r="I911" s="15"/>
      <c r="J911" s="15"/>
      <c r="L911" s="15"/>
      <c r="M911" s="15"/>
      <c r="N911" s="15"/>
      <c r="O911" s="27"/>
      <c r="P911" s="15"/>
      <c r="Q911" s="27"/>
      <c r="R911" s="27"/>
      <c r="S911" s="15"/>
      <c r="U911" s="15"/>
      <c r="Y911" s="25"/>
      <c r="Z911" s="25"/>
      <c r="AA911" s="6"/>
    </row>
    <row r="912" spans="1:27" s="10" customFormat="1" ht="15.9" customHeight="1" x14ac:dyDescent="0.25">
      <c r="A912" s="6"/>
      <c r="F912" s="15"/>
      <c r="G912" s="15"/>
      <c r="I912" s="15"/>
      <c r="J912" s="15"/>
      <c r="L912" s="15"/>
      <c r="M912" s="15"/>
      <c r="N912" s="15"/>
      <c r="O912" s="27"/>
      <c r="P912" s="15"/>
      <c r="Q912" s="27"/>
      <c r="R912" s="27"/>
      <c r="S912" s="15"/>
      <c r="U912" s="15"/>
      <c r="Y912" s="25"/>
      <c r="Z912" s="25"/>
      <c r="AA912" s="6"/>
    </row>
    <row r="913" spans="1:27" s="10" customFormat="1" ht="15.9" customHeight="1" x14ac:dyDescent="0.25">
      <c r="A913" s="6"/>
      <c r="F913" s="15"/>
      <c r="G913" s="15"/>
      <c r="I913" s="15"/>
      <c r="J913" s="15"/>
      <c r="L913" s="15"/>
      <c r="M913" s="15"/>
      <c r="N913" s="15"/>
      <c r="O913" s="27"/>
      <c r="P913" s="15"/>
      <c r="Q913" s="27"/>
      <c r="R913" s="27"/>
      <c r="S913" s="15"/>
      <c r="U913" s="15"/>
      <c r="Y913" s="25"/>
      <c r="Z913" s="25"/>
      <c r="AA913" s="6"/>
    </row>
    <row r="914" spans="1:27" s="10" customFormat="1" ht="15.9" customHeight="1" x14ac:dyDescent="0.25">
      <c r="A914" s="6"/>
      <c r="F914" s="15"/>
      <c r="G914" s="15"/>
      <c r="I914" s="15"/>
      <c r="J914" s="15"/>
      <c r="L914" s="15"/>
      <c r="M914" s="15"/>
      <c r="N914" s="15"/>
      <c r="O914" s="27"/>
      <c r="P914" s="15"/>
      <c r="Q914" s="27"/>
      <c r="R914" s="27"/>
      <c r="S914" s="15"/>
      <c r="U914" s="15"/>
      <c r="Y914" s="25"/>
      <c r="Z914" s="25"/>
      <c r="AA914" s="6"/>
    </row>
    <row r="915" spans="1:27" s="10" customFormat="1" ht="15.9" customHeight="1" x14ac:dyDescent="0.25">
      <c r="A915" s="6"/>
      <c r="F915" s="15"/>
      <c r="G915" s="15"/>
      <c r="I915" s="15"/>
      <c r="J915" s="15"/>
      <c r="L915" s="15"/>
      <c r="M915" s="15"/>
      <c r="N915" s="15"/>
      <c r="O915" s="27"/>
      <c r="P915" s="15"/>
      <c r="Q915" s="27"/>
      <c r="R915" s="27"/>
      <c r="S915" s="15"/>
      <c r="U915" s="15"/>
      <c r="Y915" s="25"/>
      <c r="Z915" s="25"/>
      <c r="AA915" s="6"/>
    </row>
    <row r="916" spans="1:27" s="10" customFormat="1" ht="15.9" customHeight="1" x14ac:dyDescent="0.25">
      <c r="A916" s="6"/>
      <c r="F916" s="15"/>
      <c r="G916" s="15"/>
      <c r="I916" s="15"/>
      <c r="J916" s="15"/>
      <c r="L916" s="15"/>
      <c r="M916" s="15"/>
      <c r="N916" s="15"/>
      <c r="O916" s="27"/>
      <c r="P916" s="15"/>
      <c r="Q916" s="27"/>
      <c r="R916" s="27"/>
      <c r="S916" s="15"/>
      <c r="U916" s="15"/>
      <c r="Y916" s="25"/>
      <c r="Z916" s="25"/>
      <c r="AA916" s="6"/>
    </row>
    <row r="917" spans="1:27" s="10" customFormat="1" ht="15.9" customHeight="1" x14ac:dyDescent="0.25">
      <c r="A917" s="6"/>
      <c r="F917" s="15"/>
      <c r="G917" s="15"/>
      <c r="I917" s="15"/>
      <c r="J917" s="15"/>
      <c r="L917" s="15"/>
      <c r="M917" s="15"/>
      <c r="N917" s="15"/>
      <c r="O917" s="27"/>
      <c r="P917" s="15"/>
      <c r="Q917" s="27"/>
      <c r="R917" s="27"/>
      <c r="S917" s="15"/>
      <c r="U917" s="15"/>
      <c r="Y917" s="25"/>
      <c r="Z917" s="25"/>
      <c r="AA917" s="6"/>
    </row>
    <row r="918" spans="1:27" s="10" customFormat="1" ht="15.9" customHeight="1" x14ac:dyDescent="0.25">
      <c r="A918" s="6"/>
      <c r="F918" s="15"/>
      <c r="G918" s="15"/>
      <c r="I918" s="15"/>
      <c r="J918" s="15"/>
      <c r="L918" s="15"/>
      <c r="M918" s="15"/>
      <c r="N918" s="15"/>
      <c r="O918" s="27"/>
      <c r="P918" s="15"/>
      <c r="Q918" s="27"/>
      <c r="R918" s="27"/>
      <c r="S918" s="15"/>
      <c r="U918" s="15"/>
      <c r="Y918" s="25"/>
      <c r="Z918" s="25"/>
      <c r="AA918" s="6"/>
    </row>
    <row r="919" spans="1:27" s="10" customFormat="1" ht="15.9" customHeight="1" x14ac:dyDescent="0.25">
      <c r="A919" s="6"/>
      <c r="F919" s="15"/>
      <c r="G919" s="15"/>
      <c r="I919" s="15"/>
      <c r="J919" s="15"/>
      <c r="L919" s="15"/>
      <c r="M919" s="15"/>
      <c r="N919" s="15"/>
      <c r="O919" s="27"/>
      <c r="P919" s="15"/>
      <c r="Q919" s="27"/>
      <c r="R919" s="27"/>
      <c r="S919" s="15"/>
      <c r="U919" s="15"/>
      <c r="Y919" s="25"/>
      <c r="Z919" s="25"/>
      <c r="AA919" s="6"/>
    </row>
    <row r="920" spans="1:27" s="10" customFormat="1" ht="15.9" customHeight="1" x14ac:dyDescent="0.25">
      <c r="A920" s="6"/>
      <c r="F920" s="15"/>
      <c r="G920" s="15"/>
      <c r="I920" s="15"/>
      <c r="J920" s="15"/>
      <c r="L920" s="15"/>
      <c r="M920" s="15"/>
      <c r="N920" s="15"/>
      <c r="O920" s="27"/>
      <c r="P920" s="15"/>
      <c r="Q920" s="27"/>
      <c r="R920" s="27"/>
      <c r="S920" s="15"/>
      <c r="U920" s="15"/>
      <c r="Y920" s="25"/>
      <c r="Z920" s="25"/>
      <c r="AA920" s="6"/>
    </row>
    <row r="921" spans="1:27" s="10" customFormat="1" ht="15.9" customHeight="1" x14ac:dyDescent="0.25">
      <c r="A921" s="6"/>
      <c r="F921" s="15"/>
      <c r="G921" s="15"/>
      <c r="I921" s="15"/>
      <c r="J921" s="15"/>
      <c r="L921" s="15"/>
      <c r="M921" s="15"/>
      <c r="N921" s="15"/>
      <c r="O921" s="27"/>
      <c r="P921" s="15"/>
      <c r="Q921" s="27"/>
      <c r="R921" s="27"/>
      <c r="S921" s="15"/>
      <c r="U921" s="15"/>
      <c r="Y921" s="25"/>
      <c r="Z921" s="25"/>
      <c r="AA921" s="6"/>
    </row>
    <row r="922" spans="1:27" s="10" customFormat="1" ht="15.9" customHeight="1" x14ac:dyDescent="0.25">
      <c r="A922" s="6"/>
      <c r="F922" s="15"/>
      <c r="G922" s="15"/>
      <c r="I922" s="15"/>
      <c r="J922" s="15"/>
      <c r="L922" s="15"/>
      <c r="M922" s="15"/>
      <c r="N922" s="15"/>
      <c r="O922" s="27"/>
      <c r="P922" s="15"/>
      <c r="Q922" s="27"/>
      <c r="R922" s="27"/>
      <c r="S922" s="15"/>
      <c r="U922" s="15"/>
      <c r="Y922" s="25"/>
      <c r="Z922" s="25"/>
      <c r="AA922" s="6"/>
    </row>
    <row r="923" spans="1:27" s="10" customFormat="1" ht="15.9" customHeight="1" x14ac:dyDescent="0.25">
      <c r="A923" s="6"/>
      <c r="F923" s="15"/>
      <c r="G923" s="15"/>
      <c r="I923" s="15"/>
      <c r="J923" s="15"/>
      <c r="L923" s="15"/>
      <c r="M923" s="15"/>
      <c r="N923" s="15"/>
      <c r="O923" s="27"/>
      <c r="P923" s="15"/>
      <c r="Q923" s="27"/>
      <c r="R923" s="27"/>
      <c r="S923" s="15"/>
      <c r="U923" s="15"/>
      <c r="Y923" s="25"/>
      <c r="Z923" s="25"/>
      <c r="AA923" s="6"/>
    </row>
    <row r="924" spans="1:27" s="10" customFormat="1" ht="15.9" customHeight="1" x14ac:dyDescent="0.25">
      <c r="A924" s="6"/>
      <c r="F924" s="15"/>
      <c r="G924" s="15"/>
      <c r="I924" s="15"/>
      <c r="J924" s="15"/>
      <c r="L924" s="15"/>
      <c r="M924" s="15"/>
      <c r="N924" s="15"/>
      <c r="O924" s="27"/>
      <c r="P924" s="15"/>
      <c r="Q924" s="27"/>
      <c r="R924" s="27"/>
      <c r="S924" s="15"/>
      <c r="U924" s="15"/>
      <c r="Y924" s="25"/>
      <c r="Z924" s="25"/>
      <c r="AA924" s="6"/>
    </row>
    <row r="925" spans="1:27" s="10" customFormat="1" ht="15.9" customHeight="1" x14ac:dyDescent="0.25">
      <c r="A925" s="6"/>
      <c r="F925" s="15"/>
      <c r="G925" s="15"/>
      <c r="I925" s="15"/>
      <c r="J925" s="15"/>
      <c r="L925" s="15"/>
      <c r="M925" s="15"/>
      <c r="N925" s="15"/>
      <c r="O925" s="27"/>
      <c r="P925" s="15"/>
      <c r="Q925" s="27"/>
      <c r="R925" s="27"/>
      <c r="S925" s="15"/>
      <c r="U925" s="15"/>
      <c r="Y925" s="25"/>
      <c r="Z925" s="25"/>
      <c r="AA925" s="6"/>
    </row>
    <row r="926" spans="1:27" s="10" customFormat="1" ht="15.9" customHeight="1" x14ac:dyDescent="0.25">
      <c r="A926" s="6"/>
      <c r="F926" s="15"/>
      <c r="G926" s="15"/>
      <c r="I926" s="15"/>
      <c r="J926" s="15"/>
      <c r="L926" s="15"/>
      <c r="M926" s="15"/>
      <c r="N926" s="15"/>
      <c r="O926" s="27"/>
      <c r="P926" s="15"/>
      <c r="Q926" s="27"/>
      <c r="R926" s="27"/>
      <c r="S926" s="15"/>
      <c r="U926" s="15"/>
      <c r="Y926" s="25"/>
      <c r="Z926" s="25"/>
      <c r="AA926" s="6"/>
    </row>
    <row r="927" spans="1:27" s="10" customFormat="1" ht="15.9" customHeight="1" x14ac:dyDescent="0.25">
      <c r="A927" s="6"/>
      <c r="F927" s="15"/>
      <c r="G927" s="15"/>
      <c r="I927" s="15"/>
      <c r="J927" s="15"/>
      <c r="L927" s="15"/>
      <c r="M927" s="15"/>
      <c r="N927" s="15"/>
      <c r="O927" s="27"/>
      <c r="P927" s="15"/>
      <c r="Q927" s="27"/>
      <c r="R927" s="27"/>
      <c r="S927" s="15"/>
      <c r="U927" s="15"/>
      <c r="Y927" s="25"/>
      <c r="Z927" s="25"/>
      <c r="AA927" s="6"/>
    </row>
    <row r="928" spans="1:27" s="10" customFormat="1" ht="15.9" customHeight="1" x14ac:dyDescent="0.25">
      <c r="A928" s="6"/>
      <c r="F928" s="15"/>
      <c r="G928" s="15"/>
      <c r="I928" s="15"/>
      <c r="J928" s="15"/>
      <c r="L928" s="15"/>
      <c r="M928" s="15"/>
      <c r="N928" s="15"/>
      <c r="O928" s="27"/>
      <c r="P928" s="15"/>
      <c r="Q928" s="27"/>
      <c r="R928" s="27"/>
      <c r="S928" s="15"/>
      <c r="U928" s="15"/>
      <c r="Y928" s="25"/>
      <c r="Z928" s="25"/>
      <c r="AA928" s="6"/>
    </row>
    <row r="929" spans="1:27" s="10" customFormat="1" ht="15.9" customHeight="1" x14ac:dyDescent="0.25">
      <c r="A929" s="6"/>
      <c r="F929" s="15"/>
      <c r="G929" s="15"/>
      <c r="I929" s="15"/>
      <c r="J929" s="15"/>
      <c r="L929" s="15"/>
      <c r="M929" s="15"/>
      <c r="N929" s="15"/>
      <c r="O929" s="27"/>
      <c r="P929" s="15"/>
      <c r="Q929" s="27"/>
      <c r="R929" s="27"/>
      <c r="S929" s="15"/>
      <c r="U929" s="15"/>
      <c r="Y929" s="25"/>
      <c r="Z929" s="25"/>
      <c r="AA929" s="6"/>
    </row>
    <row r="930" spans="1:27" s="10" customFormat="1" ht="15.9" customHeight="1" x14ac:dyDescent="0.25">
      <c r="A930" s="6"/>
      <c r="F930" s="15"/>
      <c r="G930" s="15"/>
      <c r="I930" s="15"/>
      <c r="J930" s="15"/>
      <c r="L930" s="15"/>
      <c r="M930" s="15"/>
      <c r="N930" s="15"/>
      <c r="O930" s="27"/>
      <c r="P930" s="15"/>
      <c r="Q930" s="27"/>
      <c r="R930" s="27"/>
      <c r="S930" s="15"/>
      <c r="U930" s="15"/>
      <c r="Y930" s="25"/>
      <c r="Z930" s="25"/>
      <c r="AA930" s="6"/>
    </row>
    <row r="931" spans="1:27" s="10" customFormat="1" ht="15.9" customHeight="1" x14ac:dyDescent="0.25">
      <c r="A931" s="6"/>
      <c r="F931" s="15"/>
      <c r="G931" s="15"/>
      <c r="I931" s="15"/>
      <c r="J931" s="15"/>
      <c r="L931" s="15"/>
      <c r="M931" s="15"/>
      <c r="N931" s="15"/>
      <c r="O931" s="27"/>
      <c r="P931" s="15"/>
      <c r="Q931" s="27"/>
      <c r="R931" s="27"/>
      <c r="S931" s="15"/>
      <c r="U931" s="15"/>
      <c r="Y931" s="25"/>
      <c r="Z931" s="25"/>
      <c r="AA931" s="6"/>
    </row>
    <row r="932" spans="1:27" s="10" customFormat="1" ht="15.9" customHeight="1" x14ac:dyDescent="0.25">
      <c r="A932" s="6"/>
      <c r="F932" s="15"/>
      <c r="G932" s="15"/>
      <c r="I932" s="15"/>
      <c r="J932" s="15"/>
      <c r="L932" s="15"/>
      <c r="M932" s="15"/>
      <c r="N932" s="15"/>
      <c r="O932" s="27"/>
      <c r="P932" s="15"/>
      <c r="Q932" s="27"/>
      <c r="R932" s="27"/>
      <c r="S932" s="15"/>
      <c r="U932" s="15"/>
      <c r="Y932" s="25"/>
      <c r="Z932" s="25"/>
      <c r="AA932" s="6"/>
    </row>
    <row r="933" spans="1:27" s="10" customFormat="1" ht="15.9" customHeight="1" x14ac:dyDescent="0.25">
      <c r="A933" s="6"/>
      <c r="F933" s="15"/>
      <c r="G933" s="15"/>
      <c r="I933" s="15"/>
      <c r="J933" s="15"/>
      <c r="L933" s="15"/>
      <c r="M933" s="15"/>
      <c r="N933" s="15"/>
      <c r="O933" s="27"/>
      <c r="P933" s="15"/>
      <c r="Q933" s="27"/>
      <c r="R933" s="27"/>
      <c r="S933" s="15"/>
      <c r="U933" s="15"/>
      <c r="Y933" s="25"/>
      <c r="Z933" s="25"/>
      <c r="AA933" s="6"/>
    </row>
    <row r="934" spans="1:27" s="10" customFormat="1" ht="15.9" customHeight="1" x14ac:dyDescent="0.25">
      <c r="A934" s="6"/>
      <c r="F934" s="15"/>
      <c r="G934" s="15"/>
      <c r="I934" s="15"/>
      <c r="J934" s="15"/>
      <c r="L934" s="15"/>
      <c r="M934" s="15"/>
      <c r="N934" s="15"/>
      <c r="O934" s="27"/>
      <c r="P934" s="15"/>
      <c r="Q934" s="27"/>
      <c r="R934" s="27"/>
      <c r="S934" s="15"/>
      <c r="U934" s="15"/>
      <c r="Y934" s="25"/>
      <c r="Z934" s="25"/>
      <c r="AA934" s="6"/>
    </row>
    <row r="935" spans="1:27" s="10" customFormat="1" ht="15.9" customHeight="1" x14ac:dyDescent="0.25">
      <c r="A935" s="6"/>
      <c r="F935" s="15"/>
      <c r="G935" s="15"/>
      <c r="I935" s="15"/>
      <c r="J935" s="15"/>
      <c r="L935" s="15"/>
      <c r="M935" s="15"/>
      <c r="N935" s="15"/>
      <c r="O935" s="27"/>
      <c r="P935" s="15"/>
      <c r="Q935" s="27"/>
      <c r="R935" s="27"/>
      <c r="S935" s="15"/>
      <c r="U935" s="15"/>
      <c r="Y935" s="25"/>
      <c r="Z935" s="25"/>
      <c r="AA935" s="6"/>
    </row>
    <row r="936" spans="1:27" s="10" customFormat="1" ht="15.9" customHeight="1" x14ac:dyDescent="0.25">
      <c r="A936" s="6"/>
      <c r="F936" s="15"/>
      <c r="G936" s="15"/>
      <c r="I936" s="15"/>
      <c r="J936" s="15"/>
      <c r="L936" s="15"/>
      <c r="M936" s="15"/>
      <c r="N936" s="15"/>
      <c r="O936" s="27"/>
      <c r="P936" s="15"/>
      <c r="Q936" s="27"/>
      <c r="R936" s="27"/>
      <c r="S936" s="15"/>
      <c r="U936" s="15"/>
      <c r="Y936" s="25"/>
      <c r="Z936" s="25"/>
      <c r="AA936" s="6"/>
    </row>
    <row r="937" spans="1:27" s="10" customFormat="1" ht="15.9" customHeight="1" x14ac:dyDescent="0.25">
      <c r="A937" s="6"/>
      <c r="F937" s="15"/>
      <c r="G937" s="15"/>
      <c r="I937" s="15"/>
      <c r="J937" s="15"/>
      <c r="L937" s="15"/>
      <c r="M937" s="15"/>
      <c r="N937" s="15"/>
      <c r="O937" s="27"/>
      <c r="P937" s="15"/>
      <c r="Q937" s="27"/>
      <c r="R937" s="27"/>
      <c r="S937" s="15"/>
      <c r="U937" s="15"/>
      <c r="Y937" s="25"/>
      <c r="Z937" s="25"/>
      <c r="AA937" s="6"/>
    </row>
    <row r="938" spans="1:27" s="10" customFormat="1" ht="15.9" customHeight="1" x14ac:dyDescent="0.25">
      <c r="A938" s="6"/>
      <c r="F938" s="15"/>
      <c r="G938" s="15"/>
      <c r="I938" s="15"/>
      <c r="J938" s="15"/>
      <c r="L938" s="15"/>
      <c r="M938" s="15"/>
      <c r="N938" s="15"/>
      <c r="O938" s="27"/>
      <c r="P938" s="15"/>
      <c r="Q938" s="27"/>
      <c r="R938" s="27"/>
      <c r="S938" s="15"/>
      <c r="U938" s="15"/>
      <c r="Y938" s="25"/>
      <c r="Z938" s="25"/>
      <c r="AA938" s="6"/>
    </row>
    <row r="939" spans="1:27" s="10" customFormat="1" ht="15.9" customHeight="1" x14ac:dyDescent="0.25">
      <c r="A939" s="6"/>
      <c r="F939" s="15"/>
      <c r="G939" s="15"/>
      <c r="I939" s="15"/>
      <c r="J939" s="15"/>
      <c r="L939" s="15"/>
      <c r="M939" s="15"/>
      <c r="N939" s="15"/>
      <c r="O939" s="27"/>
      <c r="P939" s="15"/>
      <c r="Q939" s="27"/>
      <c r="R939" s="27"/>
      <c r="S939" s="15"/>
      <c r="U939" s="15"/>
      <c r="Y939" s="25"/>
      <c r="Z939" s="25"/>
      <c r="AA939" s="6"/>
    </row>
    <row r="940" spans="1:27" s="10" customFormat="1" ht="15.9" customHeight="1" x14ac:dyDescent="0.25">
      <c r="A940" s="6"/>
      <c r="F940" s="15"/>
      <c r="G940" s="15"/>
      <c r="I940" s="15"/>
      <c r="J940" s="15"/>
      <c r="L940" s="15"/>
      <c r="M940" s="15"/>
      <c r="N940" s="15"/>
      <c r="O940" s="27"/>
      <c r="P940" s="15"/>
      <c r="Q940" s="27"/>
      <c r="R940" s="27"/>
      <c r="S940" s="15"/>
      <c r="U940" s="15"/>
      <c r="Y940" s="25"/>
      <c r="Z940" s="25"/>
      <c r="AA940" s="6"/>
    </row>
    <row r="941" spans="1:27" s="10" customFormat="1" ht="15.9" customHeight="1" x14ac:dyDescent="0.25">
      <c r="A941" s="6"/>
      <c r="F941" s="15"/>
      <c r="G941" s="15"/>
      <c r="I941" s="15"/>
      <c r="J941" s="15"/>
      <c r="L941" s="15"/>
      <c r="M941" s="15"/>
      <c r="N941" s="15"/>
      <c r="O941" s="27"/>
      <c r="P941" s="15"/>
      <c r="Q941" s="27"/>
      <c r="R941" s="27"/>
      <c r="S941" s="15"/>
      <c r="U941" s="15"/>
      <c r="Y941" s="25"/>
      <c r="Z941" s="25"/>
      <c r="AA941" s="6"/>
    </row>
    <row r="942" spans="1:27" s="10" customFormat="1" ht="15.9" customHeight="1" x14ac:dyDescent="0.25">
      <c r="A942" s="6"/>
      <c r="F942" s="15"/>
      <c r="G942" s="15"/>
      <c r="I942" s="15"/>
      <c r="J942" s="15"/>
      <c r="L942" s="15"/>
      <c r="M942" s="15"/>
      <c r="N942" s="15"/>
      <c r="O942" s="27"/>
      <c r="P942" s="15"/>
      <c r="Q942" s="27"/>
      <c r="R942" s="27"/>
      <c r="S942" s="15"/>
      <c r="U942" s="15"/>
      <c r="Y942" s="25"/>
      <c r="Z942" s="25"/>
      <c r="AA942" s="6"/>
    </row>
    <row r="943" spans="1:27" s="10" customFormat="1" ht="15.9" customHeight="1" x14ac:dyDescent="0.25">
      <c r="A943" s="6"/>
      <c r="F943" s="15"/>
      <c r="G943" s="15"/>
      <c r="I943" s="15"/>
      <c r="J943" s="15"/>
      <c r="L943" s="15"/>
      <c r="M943" s="15"/>
      <c r="N943" s="15"/>
      <c r="O943" s="27"/>
      <c r="P943" s="15"/>
      <c r="Q943" s="27"/>
      <c r="R943" s="27"/>
      <c r="S943" s="15"/>
      <c r="U943" s="15"/>
      <c r="Y943" s="25"/>
      <c r="Z943" s="25"/>
      <c r="AA943" s="6"/>
    </row>
    <row r="944" spans="1:27" s="10" customFormat="1" ht="15.9" customHeight="1" x14ac:dyDescent="0.25">
      <c r="A944" s="6"/>
      <c r="F944" s="15"/>
      <c r="G944" s="15"/>
      <c r="I944" s="15"/>
      <c r="J944" s="15"/>
      <c r="L944" s="15"/>
      <c r="M944" s="15"/>
      <c r="N944" s="15"/>
      <c r="O944" s="27"/>
      <c r="P944" s="15"/>
      <c r="Q944" s="27"/>
      <c r="R944" s="27"/>
      <c r="S944" s="15"/>
      <c r="U944" s="15"/>
      <c r="Y944" s="25"/>
      <c r="Z944" s="25"/>
      <c r="AA944" s="6"/>
    </row>
    <row r="945" spans="1:27" s="10" customFormat="1" ht="15.9" customHeight="1" x14ac:dyDescent="0.25">
      <c r="A945" s="6"/>
      <c r="F945" s="15"/>
      <c r="G945" s="15"/>
      <c r="I945" s="15"/>
      <c r="J945" s="15"/>
      <c r="L945" s="15"/>
      <c r="M945" s="15"/>
      <c r="N945" s="15"/>
      <c r="O945" s="27"/>
      <c r="P945" s="15"/>
      <c r="Q945" s="27"/>
      <c r="R945" s="27"/>
      <c r="S945" s="15"/>
      <c r="U945" s="15"/>
      <c r="Y945" s="25"/>
      <c r="Z945" s="25"/>
      <c r="AA945" s="6"/>
    </row>
    <row r="946" spans="1:27" s="10" customFormat="1" ht="15.9" customHeight="1" x14ac:dyDescent="0.25">
      <c r="A946" s="6"/>
      <c r="F946" s="15"/>
      <c r="G946" s="15"/>
      <c r="I946" s="15"/>
      <c r="J946" s="15"/>
      <c r="L946" s="15"/>
      <c r="M946" s="15"/>
      <c r="N946" s="15"/>
      <c r="O946" s="27"/>
      <c r="P946" s="15"/>
      <c r="Q946" s="27"/>
      <c r="R946" s="27"/>
      <c r="S946" s="15"/>
      <c r="U946" s="15"/>
      <c r="Y946" s="25"/>
      <c r="Z946" s="25"/>
      <c r="AA946" s="6"/>
    </row>
    <row r="947" spans="1:27" s="10" customFormat="1" ht="15.9" customHeight="1" x14ac:dyDescent="0.25">
      <c r="A947" s="6"/>
      <c r="F947" s="15"/>
      <c r="G947" s="15"/>
      <c r="I947" s="15"/>
      <c r="J947" s="15"/>
      <c r="L947" s="15"/>
      <c r="M947" s="15"/>
      <c r="N947" s="15"/>
      <c r="O947" s="27"/>
      <c r="P947" s="15"/>
      <c r="Q947" s="27"/>
      <c r="R947" s="27"/>
      <c r="S947" s="15"/>
      <c r="U947" s="15"/>
      <c r="Y947" s="25"/>
      <c r="Z947" s="25"/>
      <c r="AA947" s="6"/>
    </row>
    <row r="948" spans="1:27" s="10" customFormat="1" ht="15.9" customHeight="1" x14ac:dyDescent="0.25">
      <c r="A948" s="6"/>
      <c r="F948" s="15"/>
      <c r="G948" s="15"/>
      <c r="I948" s="15"/>
      <c r="J948" s="15"/>
      <c r="L948" s="15"/>
      <c r="M948" s="15"/>
      <c r="N948" s="15"/>
      <c r="O948" s="27"/>
      <c r="P948" s="15"/>
      <c r="Q948" s="27"/>
      <c r="R948" s="27"/>
      <c r="S948" s="15"/>
      <c r="U948" s="15"/>
      <c r="Y948" s="25"/>
      <c r="Z948" s="25"/>
      <c r="AA948" s="6"/>
    </row>
    <row r="949" spans="1:27" s="10" customFormat="1" ht="15.9" customHeight="1" x14ac:dyDescent="0.25">
      <c r="A949" s="6"/>
      <c r="F949" s="15"/>
      <c r="G949" s="15"/>
      <c r="I949" s="15"/>
      <c r="J949" s="15"/>
      <c r="L949" s="15"/>
      <c r="M949" s="15"/>
      <c r="N949" s="15"/>
      <c r="O949" s="27"/>
      <c r="P949" s="15"/>
      <c r="Q949" s="27"/>
      <c r="R949" s="27"/>
      <c r="S949" s="15"/>
      <c r="U949" s="15"/>
      <c r="Y949" s="25"/>
      <c r="Z949" s="25"/>
      <c r="AA949" s="6"/>
    </row>
    <row r="950" spans="1:27" s="10" customFormat="1" ht="15.9" customHeight="1" x14ac:dyDescent="0.25">
      <c r="A950" s="6"/>
      <c r="F950" s="15"/>
      <c r="G950" s="15"/>
      <c r="I950" s="15"/>
      <c r="J950" s="15"/>
      <c r="L950" s="15"/>
      <c r="M950" s="15"/>
      <c r="N950" s="15"/>
      <c r="O950" s="27"/>
      <c r="P950" s="15"/>
      <c r="Q950" s="27"/>
      <c r="R950" s="27"/>
      <c r="S950" s="15"/>
      <c r="U950" s="15"/>
      <c r="Y950" s="25"/>
      <c r="Z950" s="25"/>
      <c r="AA950" s="6"/>
    </row>
    <row r="951" spans="1:27" s="10" customFormat="1" ht="15.9" customHeight="1" x14ac:dyDescent="0.25">
      <c r="A951" s="6"/>
      <c r="F951" s="15"/>
      <c r="G951" s="15"/>
      <c r="I951" s="15"/>
      <c r="J951" s="15"/>
      <c r="L951" s="15"/>
      <c r="M951" s="15"/>
      <c r="N951" s="15"/>
      <c r="O951" s="27"/>
      <c r="P951" s="15"/>
      <c r="Q951" s="27"/>
      <c r="R951" s="27"/>
      <c r="S951" s="15"/>
      <c r="U951" s="15"/>
      <c r="Y951" s="25"/>
      <c r="Z951" s="25"/>
      <c r="AA951" s="6"/>
    </row>
    <row r="952" spans="1:27" s="10" customFormat="1" ht="15.9" customHeight="1" x14ac:dyDescent="0.25">
      <c r="A952" s="6"/>
      <c r="F952" s="15"/>
      <c r="G952" s="15"/>
      <c r="I952" s="15"/>
      <c r="J952" s="15"/>
      <c r="L952" s="15"/>
      <c r="M952" s="15"/>
      <c r="N952" s="15"/>
      <c r="O952" s="27"/>
      <c r="P952" s="15"/>
      <c r="Q952" s="27"/>
      <c r="R952" s="27"/>
      <c r="S952" s="15"/>
      <c r="U952" s="15"/>
      <c r="Y952" s="25"/>
      <c r="Z952" s="25"/>
      <c r="AA952" s="6"/>
    </row>
    <row r="953" spans="1:27" s="10" customFormat="1" ht="15.9" customHeight="1" x14ac:dyDescent="0.25">
      <c r="A953" s="6"/>
      <c r="F953" s="15"/>
      <c r="G953" s="15"/>
      <c r="I953" s="15"/>
      <c r="J953" s="15"/>
      <c r="L953" s="15"/>
      <c r="M953" s="15"/>
      <c r="N953" s="15"/>
      <c r="O953" s="27"/>
      <c r="P953" s="15"/>
      <c r="Q953" s="27"/>
      <c r="R953" s="27"/>
      <c r="S953" s="15"/>
      <c r="U953" s="15"/>
      <c r="Y953" s="25"/>
      <c r="Z953" s="25"/>
      <c r="AA953" s="6"/>
    </row>
    <row r="954" spans="1:27" s="10" customFormat="1" ht="15.9" customHeight="1" x14ac:dyDescent="0.25">
      <c r="A954" s="6"/>
      <c r="F954" s="15"/>
      <c r="G954" s="15"/>
      <c r="I954" s="15"/>
      <c r="J954" s="15"/>
      <c r="L954" s="15"/>
      <c r="M954" s="15"/>
      <c r="N954" s="15"/>
      <c r="O954" s="27"/>
      <c r="P954" s="15"/>
      <c r="Q954" s="27"/>
      <c r="R954" s="27"/>
      <c r="S954" s="15"/>
      <c r="U954" s="15"/>
      <c r="Y954" s="25"/>
      <c r="Z954" s="25"/>
      <c r="AA954" s="6"/>
    </row>
    <row r="955" spans="1:27" s="10" customFormat="1" ht="15.9" customHeight="1" x14ac:dyDescent="0.25">
      <c r="A955" s="6"/>
      <c r="F955" s="15"/>
      <c r="G955" s="15"/>
      <c r="I955" s="15"/>
      <c r="J955" s="15"/>
      <c r="L955" s="15"/>
      <c r="M955" s="15"/>
      <c r="N955" s="15"/>
      <c r="O955" s="27"/>
      <c r="P955" s="15"/>
      <c r="Q955" s="27"/>
      <c r="R955" s="27"/>
      <c r="S955" s="15"/>
      <c r="U955" s="15"/>
      <c r="Y955" s="25"/>
      <c r="Z955" s="25"/>
      <c r="AA955" s="6"/>
    </row>
    <row r="956" spans="1:27" s="10" customFormat="1" ht="15.9" customHeight="1" x14ac:dyDescent="0.25">
      <c r="A956" s="6"/>
      <c r="F956" s="15"/>
      <c r="G956" s="15"/>
      <c r="I956" s="15"/>
      <c r="J956" s="15"/>
      <c r="L956" s="15"/>
      <c r="M956" s="15"/>
      <c r="N956" s="15"/>
      <c r="O956" s="27"/>
      <c r="P956" s="15"/>
      <c r="Q956" s="27"/>
      <c r="R956" s="27"/>
      <c r="S956" s="15"/>
      <c r="U956" s="15"/>
      <c r="Y956" s="25"/>
      <c r="Z956" s="25"/>
      <c r="AA956" s="6"/>
    </row>
    <row r="957" spans="1:27" s="10" customFormat="1" ht="15.9" customHeight="1" x14ac:dyDescent="0.25">
      <c r="A957" s="6"/>
      <c r="F957" s="15"/>
      <c r="G957" s="15"/>
      <c r="I957" s="15"/>
      <c r="J957" s="15"/>
      <c r="L957" s="15"/>
      <c r="M957" s="15"/>
      <c r="N957" s="15"/>
      <c r="O957" s="27"/>
      <c r="P957" s="15"/>
      <c r="Q957" s="27"/>
      <c r="R957" s="27"/>
      <c r="S957" s="15"/>
      <c r="U957" s="15"/>
      <c r="Y957" s="25"/>
      <c r="Z957" s="25"/>
      <c r="AA957" s="6"/>
    </row>
    <row r="958" spans="1:27" s="10" customFormat="1" ht="15.9" customHeight="1" x14ac:dyDescent="0.25">
      <c r="A958" s="6"/>
      <c r="F958" s="15"/>
      <c r="G958" s="15"/>
      <c r="I958" s="15"/>
      <c r="J958" s="15"/>
      <c r="L958" s="15"/>
      <c r="M958" s="15"/>
      <c r="N958" s="15"/>
      <c r="O958" s="27"/>
      <c r="P958" s="15"/>
      <c r="Q958" s="27"/>
      <c r="R958" s="27"/>
      <c r="S958" s="15"/>
      <c r="U958" s="15"/>
      <c r="Y958" s="25"/>
      <c r="Z958" s="25"/>
      <c r="AA958" s="6"/>
    </row>
    <row r="959" spans="1:27" s="10" customFormat="1" ht="15.9" customHeight="1" x14ac:dyDescent="0.25">
      <c r="A959" s="6"/>
      <c r="F959" s="15"/>
      <c r="G959" s="15"/>
      <c r="I959" s="15"/>
      <c r="J959" s="15"/>
      <c r="L959" s="15"/>
      <c r="M959" s="15"/>
      <c r="N959" s="15"/>
      <c r="O959" s="27"/>
      <c r="P959" s="15"/>
      <c r="Q959" s="27"/>
      <c r="R959" s="27"/>
      <c r="S959" s="15"/>
      <c r="U959" s="15"/>
      <c r="Y959" s="25"/>
      <c r="Z959" s="25"/>
      <c r="AA959" s="6"/>
    </row>
    <row r="960" spans="1:27" s="10" customFormat="1" ht="15.9" customHeight="1" x14ac:dyDescent="0.25">
      <c r="A960" s="6"/>
      <c r="F960" s="15"/>
      <c r="G960" s="15"/>
      <c r="I960" s="15"/>
      <c r="J960" s="15"/>
      <c r="L960" s="15"/>
      <c r="M960" s="15"/>
      <c r="N960" s="15"/>
      <c r="O960" s="27"/>
      <c r="P960" s="15"/>
      <c r="Q960" s="27"/>
      <c r="R960" s="27"/>
      <c r="S960" s="15"/>
      <c r="U960" s="15"/>
      <c r="Y960" s="25"/>
      <c r="Z960" s="25"/>
      <c r="AA960" s="6"/>
    </row>
    <row r="961" spans="1:27" s="10" customFormat="1" ht="15.9" customHeight="1" x14ac:dyDescent="0.25">
      <c r="A961" s="6"/>
      <c r="F961" s="15"/>
      <c r="G961" s="15"/>
      <c r="I961" s="15"/>
      <c r="J961" s="15"/>
      <c r="L961" s="15"/>
      <c r="M961" s="15"/>
      <c r="N961" s="15"/>
      <c r="O961" s="27"/>
      <c r="P961" s="15"/>
      <c r="Q961" s="27"/>
      <c r="R961" s="27"/>
      <c r="S961" s="15"/>
      <c r="U961" s="15"/>
      <c r="Y961" s="25"/>
      <c r="Z961" s="25"/>
      <c r="AA961" s="6"/>
    </row>
    <row r="962" spans="1:27" s="10" customFormat="1" ht="15.9" customHeight="1" x14ac:dyDescent="0.25">
      <c r="A962" s="6"/>
      <c r="F962" s="15"/>
      <c r="G962" s="15"/>
      <c r="I962" s="15"/>
      <c r="J962" s="15"/>
      <c r="L962" s="15"/>
      <c r="M962" s="15"/>
      <c r="N962" s="15"/>
      <c r="O962" s="27"/>
      <c r="P962" s="15"/>
      <c r="Q962" s="27"/>
      <c r="R962" s="27"/>
      <c r="S962" s="15"/>
      <c r="U962" s="15"/>
      <c r="Y962" s="25"/>
      <c r="Z962" s="25"/>
      <c r="AA962" s="6"/>
    </row>
    <row r="963" spans="1:27" s="10" customFormat="1" ht="15.9" customHeight="1" x14ac:dyDescent="0.25">
      <c r="A963" s="6"/>
      <c r="F963" s="15"/>
      <c r="G963" s="15"/>
      <c r="I963" s="15"/>
      <c r="J963" s="15"/>
      <c r="L963" s="15"/>
      <c r="M963" s="15"/>
      <c r="N963" s="15"/>
      <c r="O963" s="27"/>
      <c r="P963" s="15"/>
      <c r="Q963" s="27"/>
      <c r="R963" s="27"/>
      <c r="S963" s="15"/>
      <c r="U963" s="15"/>
      <c r="Y963" s="25"/>
      <c r="Z963" s="25"/>
      <c r="AA963" s="6"/>
    </row>
    <row r="964" spans="1:27" s="10" customFormat="1" ht="15.9" customHeight="1" x14ac:dyDescent="0.25">
      <c r="A964" s="6"/>
      <c r="F964" s="15"/>
      <c r="G964" s="15"/>
      <c r="I964" s="15"/>
      <c r="J964" s="15"/>
      <c r="L964" s="15"/>
      <c r="M964" s="15"/>
      <c r="N964" s="15"/>
      <c r="O964" s="27"/>
      <c r="P964" s="15"/>
      <c r="Q964" s="27"/>
      <c r="R964" s="27"/>
      <c r="S964" s="15"/>
      <c r="U964" s="15"/>
      <c r="Y964" s="25"/>
      <c r="Z964" s="25"/>
      <c r="AA964" s="6"/>
    </row>
    <row r="965" spans="1:27" s="10" customFormat="1" ht="15.9" customHeight="1" x14ac:dyDescent="0.25">
      <c r="A965" s="6"/>
      <c r="F965" s="15"/>
      <c r="G965" s="15"/>
      <c r="I965" s="15"/>
      <c r="J965" s="15"/>
      <c r="L965" s="15"/>
      <c r="M965" s="15"/>
      <c r="N965" s="15"/>
      <c r="O965" s="27"/>
      <c r="P965" s="15"/>
      <c r="Q965" s="27"/>
      <c r="R965" s="27"/>
      <c r="S965" s="15"/>
      <c r="U965" s="15"/>
      <c r="Y965" s="25"/>
      <c r="Z965" s="25"/>
      <c r="AA965" s="6"/>
    </row>
    <row r="966" spans="1:27" s="10" customFormat="1" ht="15.9" customHeight="1" x14ac:dyDescent="0.25">
      <c r="A966" s="6"/>
      <c r="F966" s="15"/>
      <c r="G966" s="15"/>
      <c r="I966" s="15"/>
      <c r="J966" s="15"/>
      <c r="L966" s="15"/>
      <c r="M966" s="15"/>
      <c r="N966" s="15"/>
      <c r="O966" s="27"/>
      <c r="P966" s="15"/>
      <c r="Q966" s="27"/>
      <c r="R966" s="27"/>
      <c r="S966" s="15"/>
      <c r="U966" s="15"/>
      <c r="Y966" s="25"/>
      <c r="Z966" s="25"/>
      <c r="AA966" s="6"/>
    </row>
    <row r="967" spans="1:27" s="10" customFormat="1" ht="15.9" customHeight="1" x14ac:dyDescent="0.25">
      <c r="A967" s="6"/>
      <c r="F967" s="15"/>
      <c r="G967" s="15"/>
      <c r="I967" s="15"/>
      <c r="J967" s="15"/>
      <c r="L967" s="15"/>
      <c r="M967" s="15"/>
      <c r="N967" s="15"/>
      <c r="O967" s="27"/>
      <c r="P967" s="15"/>
      <c r="Q967" s="27"/>
      <c r="R967" s="27"/>
      <c r="S967" s="15"/>
      <c r="U967" s="15"/>
      <c r="Y967" s="25"/>
      <c r="Z967" s="25"/>
      <c r="AA967" s="6"/>
    </row>
    <row r="968" spans="1:27" s="10" customFormat="1" ht="15.9" customHeight="1" x14ac:dyDescent="0.25">
      <c r="A968" s="6"/>
      <c r="F968" s="15"/>
      <c r="G968" s="15"/>
      <c r="I968" s="15"/>
      <c r="J968" s="15"/>
      <c r="L968" s="15"/>
      <c r="M968" s="15"/>
      <c r="N968" s="15"/>
      <c r="O968" s="27"/>
      <c r="P968" s="15"/>
      <c r="Q968" s="27"/>
      <c r="R968" s="27"/>
      <c r="S968" s="15"/>
      <c r="U968" s="15"/>
      <c r="Y968" s="25"/>
      <c r="Z968" s="25"/>
      <c r="AA968" s="6"/>
    </row>
    <row r="969" spans="1:27" s="10" customFormat="1" ht="15.9" customHeight="1" x14ac:dyDescent="0.25">
      <c r="A969" s="6"/>
      <c r="F969" s="15"/>
      <c r="G969" s="15"/>
      <c r="I969" s="15"/>
      <c r="J969" s="15"/>
      <c r="L969" s="15"/>
      <c r="M969" s="15"/>
      <c r="N969" s="15"/>
      <c r="O969" s="27"/>
      <c r="P969" s="15"/>
      <c r="Q969" s="27"/>
      <c r="R969" s="27"/>
      <c r="S969" s="15"/>
      <c r="U969" s="15"/>
      <c r="Y969" s="25"/>
      <c r="Z969" s="25"/>
      <c r="AA969" s="6"/>
    </row>
    <row r="970" spans="1:27" s="10" customFormat="1" ht="15.9" customHeight="1" x14ac:dyDescent="0.25">
      <c r="A970" s="6"/>
      <c r="F970" s="15"/>
      <c r="G970" s="15"/>
      <c r="I970" s="15"/>
      <c r="J970" s="15"/>
      <c r="L970" s="15"/>
      <c r="M970" s="15"/>
      <c r="N970" s="15"/>
      <c r="O970" s="27"/>
      <c r="P970" s="15"/>
      <c r="Q970" s="27"/>
      <c r="R970" s="27"/>
      <c r="S970" s="15"/>
      <c r="U970" s="15"/>
      <c r="Y970" s="25"/>
      <c r="Z970" s="25"/>
      <c r="AA970" s="6"/>
    </row>
    <row r="971" spans="1:27" s="10" customFormat="1" ht="15.9" customHeight="1" x14ac:dyDescent="0.25">
      <c r="A971" s="6"/>
      <c r="F971" s="15"/>
      <c r="G971" s="15"/>
      <c r="I971" s="15"/>
      <c r="J971" s="15"/>
      <c r="L971" s="15"/>
      <c r="M971" s="15"/>
      <c r="N971" s="15"/>
      <c r="O971" s="27"/>
      <c r="P971" s="15"/>
      <c r="Q971" s="27"/>
      <c r="R971" s="27"/>
      <c r="S971" s="15"/>
      <c r="U971" s="15"/>
      <c r="Y971" s="25"/>
      <c r="Z971" s="25"/>
      <c r="AA971" s="6"/>
    </row>
    <row r="972" spans="1:27" s="10" customFormat="1" ht="15.9" customHeight="1" x14ac:dyDescent="0.25">
      <c r="A972" s="6"/>
      <c r="F972" s="15"/>
      <c r="G972" s="15"/>
      <c r="I972" s="15"/>
      <c r="J972" s="15"/>
      <c r="L972" s="15"/>
      <c r="M972" s="15"/>
      <c r="N972" s="15"/>
      <c r="O972" s="27"/>
      <c r="P972" s="15"/>
      <c r="Q972" s="27"/>
      <c r="R972" s="27"/>
      <c r="S972" s="15"/>
      <c r="U972" s="15"/>
      <c r="Y972" s="25"/>
      <c r="Z972" s="25"/>
      <c r="AA972" s="6"/>
    </row>
    <row r="973" spans="1:27" s="10" customFormat="1" ht="15.9" customHeight="1" x14ac:dyDescent="0.25">
      <c r="A973" s="6"/>
      <c r="F973" s="15"/>
      <c r="G973" s="15"/>
      <c r="I973" s="15"/>
      <c r="J973" s="15"/>
      <c r="L973" s="15"/>
      <c r="M973" s="15"/>
      <c r="N973" s="15"/>
      <c r="O973" s="27"/>
      <c r="P973" s="15"/>
      <c r="Q973" s="27"/>
      <c r="R973" s="27"/>
      <c r="S973" s="15"/>
      <c r="U973" s="15"/>
      <c r="Y973" s="25"/>
      <c r="Z973" s="25"/>
      <c r="AA973" s="6"/>
    </row>
    <row r="974" spans="1:27" s="10" customFormat="1" ht="15.9" customHeight="1" x14ac:dyDescent="0.25">
      <c r="A974" s="6"/>
      <c r="F974" s="15"/>
      <c r="G974" s="15"/>
      <c r="I974" s="15"/>
      <c r="J974" s="15"/>
      <c r="L974" s="15"/>
      <c r="M974" s="15"/>
      <c r="N974" s="15"/>
      <c r="O974" s="27"/>
      <c r="P974" s="15"/>
      <c r="Q974" s="27"/>
      <c r="R974" s="27"/>
      <c r="S974" s="15"/>
      <c r="U974" s="15"/>
      <c r="Y974" s="25"/>
      <c r="Z974" s="25"/>
      <c r="AA974" s="6"/>
    </row>
    <row r="975" spans="1:27" s="10" customFormat="1" ht="15.9" customHeight="1" x14ac:dyDescent="0.25">
      <c r="A975" s="6"/>
      <c r="F975" s="15"/>
      <c r="G975" s="15"/>
      <c r="I975" s="15"/>
      <c r="J975" s="15"/>
      <c r="L975" s="15"/>
      <c r="M975" s="15"/>
      <c r="N975" s="15"/>
      <c r="O975" s="27"/>
      <c r="P975" s="15"/>
      <c r="Q975" s="27"/>
      <c r="R975" s="27"/>
      <c r="S975" s="15"/>
      <c r="U975" s="15"/>
      <c r="Y975" s="25"/>
      <c r="Z975" s="25"/>
      <c r="AA975" s="6"/>
    </row>
    <row r="976" spans="1:27" s="10" customFormat="1" ht="15.9" customHeight="1" x14ac:dyDescent="0.25">
      <c r="A976" s="6"/>
      <c r="F976" s="15"/>
      <c r="G976" s="15"/>
      <c r="I976" s="15"/>
      <c r="J976" s="15"/>
      <c r="L976" s="15"/>
      <c r="M976" s="15"/>
      <c r="N976" s="15"/>
      <c r="O976" s="27"/>
      <c r="P976" s="15"/>
      <c r="Q976" s="27"/>
      <c r="R976" s="27"/>
      <c r="S976" s="15"/>
      <c r="U976" s="15"/>
      <c r="Y976" s="25"/>
      <c r="Z976" s="25"/>
      <c r="AA976" s="6"/>
    </row>
    <row r="977" spans="1:27" s="10" customFormat="1" ht="15.9" customHeight="1" x14ac:dyDescent="0.25">
      <c r="A977" s="6"/>
      <c r="F977" s="15"/>
      <c r="G977" s="15"/>
      <c r="I977" s="15"/>
      <c r="J977" s="15"/>
      <c r="L977" s="15"/>
      <c r="M977" s="15"/>
      <c r="N977" s="15"/>
      <c r="O977" s="27"/>
      <c r="P977" s="15"/>
      <c r="Q977" s="27"/>
      <c r="R977" s="27"/>
      <c r="S977" s="15"/>
      <c r="U977" s="15"/>
      <c r="Y977" s="25"/>
      <c r="Z977" s="25"/>
      <c r="AA977" s="6"/>
    </row>
    <row r="978" spans="1:27" s="10" customFormat="1" ht="15.9" customHeight="1" x14ac:dyDescent="0.25">
      <c r="A978" s="6"/>
      <c r="F978" s="15"/>
      <c r="G978" s="15"/>
      <c r="I978" s="15"/>
      <c r="J978" s="15"/>
      <c r="L978" s="15"/>
      <c r="M978" s="15"/>
      <c r="N978" s="15"/>
      <c r="O978" s="27"/>
      <c r="P978" s="15"/>
      <c r="Q978" s="27"/>
      <c r="R978" s="27"/>
      <c r="S978" s="15"/>
      <c r="U978" s="15"/>
      <c r="Y978" s="25"/>
      <c r="Z978" s="25"/>
      <c r="AA978" s="6"/>
    </row>
    <row r="979" spans="1:27" s="10" customFormat="1" ht="15.9" customHeight="1" x14ac:dyDescent="0.25">
      <c r="A979" s="6"/>
      <c r="F979" s="15"/>
      <c r="G979" s="15"/>
      <c r="I979" s="15"/>
      <c r="J979" s="15"/>
      <c r="L979" s="15"/>
      <c r="M979" s="15"/>
      <c r="N979" s="15"/>
      <c r="O979" s="27"/>
      <c r="P979" s="15"/>
      <c r="Q979" s="27"/>
      <c r="R979" s="27"/>
      <c r="S979" s="15"/>
      <c r="U979" s="15"/>
      <c r="Y979" s="25"/>
      <c r="Z979" s="25"/>
      <c r="AA979" s="6"/>
    </row>
    <row r="980" spans="1:27" s="10" customFormat="1" ht="15.9" customHeight="1" x14ac:dyDescent="0.25">
      <c r="A980" s="6"/>
      <c r="F980" s="15"/>
      <c r="G980" s="15"/>
      <c r="I980" s="15"/>
      <c r="J980" s="15"/>
      <c r="L980" s="15"/>
      <c r="M980" s="15"/>
      <c r="N980" s="15"/>
      <c r="O980" s="27"/>
      <c r="P980" s="15"/>
      <c r="Q980" s="27"/>
      <c r="R980" s="27"/>
      <c r="S980" s="15"/>
      <c r="U980" s="15"/>
      <c r="Y980" s="25"/>
      <c r="Z980" s="25"/>
      <c r="AA980" s="6"/>
    </row>
    <row r="981" spans="1:27" s="10" customFormat="1" ht="15.9" customHeight="1" x14ac:dyDescent="0.25">
      <c r="A981" s="6"/>
      <c r="F981" s="15"/>
      <c r="G981" s="15"/>
      <c r="I981" s="15"/>
      <c r="J981" s="15"/>
      <c r="L981" s="15"/>
      <c r="M981" s="15"/>
      <c r="N981" s="15"/>
      <c r="O981" s="27"/>
      <c r="P981" s="15"/>
      <c r="Q981" s="27"/>
      <c r="R981" s="27"/>
      <c r="S981" s="15"/>
      <c r="U981" s="15"/>
      <c r="Y981" s="25"/>
      <c r="Z981" s="25"/>
      <c r="AA981" s="6"/>
    </row>
    <row r="982" spans="1:27" s="10" customFormat="1" ht="15.9" customHeight="1" x14ac:dyDescent="0.25">
      <c r="A982" s="6"/>
      <c r="F982" s="15"/>
      <c r="G982" s="15"/>
      <c r="I982" s="15"/>
      <c r="J982" s="15"/>
      <c r="L982" s="15"/>
      <c r="M982" s="15"/>
      <c r="N982" s="15"/>
      <c r="O982" s="27"/>
      <c r="P982" s="15"/>
      <c r="Q982" s="27"/>
      <c r="R982" s="27"/>
      <c r="S982" s="15"/>
      <c r="U982" s="15"/>
      <c r="Y982" s="25"/>
      <c r="Z982" s="25"/>
      <c r="AA982" s="6"/>
    </row>
    <row r="983" spans="1:27" s="10" customFormat="1" ht="15.9" customHeight="1" x14ac:dyDescent="0.25">
      <c r="A983" s="6"/>
      <c r="F983" s="15"/>
      <c r="G983" s="15"/>
      <c r="I983" s="15"/>
      <c r="J983" s="15"/>
      <c r="L983" s="15"/>
      <c r="M983" s="15"/>
      <c r="N983" s="15"/>
      <c r="O983" s="27"/>
      <c r="P983" s="15"/>
      <c r="Q983" s="27"/>
      <c r="R983" s="27"/>
      <c r="S983" s="15"/>
      <c r="U983" s="15"/>
      <c r="Y983" s="25"/>
      <c r="Z983" s="25"/>
      <c r="AA983" s="6"/>
    </row>
    <row r="984" spans="1:27" s="10" customFormat="1" ht="15.9" customHeight="1" x14ac:dyDescent="0.25">
      <c r="A984" s="6"/>
      <c r="F984" s="15"/>
      <c r="G984" s="15"/>
      <c r="I984" s="15"/>
      <c r="J984" s="15"/>
      <c r="L984" s="15"/>
      <c r="M984" s="15"/>
      <c r="N984" s="15"/>
      <c r="O984" s="27"/>
      <c r="P984" s="15"/>
      <c r="Q984" s="27"/>
      <c r="R984" s="27"/>
      <c r="S984" s="15"/>
      <c r="U984" s="15"/>
      <c r="Y984" s="25"/>
      <c r="Z984" s="25"/>
      <c r="AA984" s="6"/>
    </row>
    <row r="985" spans="1:27" s="10" customFormat="1" ht="15.9" customHeight="1" x14ac:dyDescent="0.25">
      <c r="A985" s="6"/>
      <c r="F985" s="15"/>
      <c r="G985" s="15"/>
      <c r="I985" s="15"/>
      <c r="J985" s="15"/>
      <c r="L985" s="15"/>
      <c r="M985" s="15"/>
      <c r="N985" s="15"/>
      <c r="O985" s="27"/>
      <c r="P985" s="15"/>
      <c r="Q985" s="27"/>
      <c r="R985" s="27"/>
      <c r="S985" s="15"/>
      <c r="U985" s="15"/>
      <c r="Y985" s="25"/>
      <c r="Z985" s="25"/>
      <c r="AA985" s="6"/>
    </row>
    <row r="986" spans="1:27" s="10" customFormat="1" ht="15.9" customHeight="1" x14ac:dyDescent="0.25">
      <c r="A986" s="6"/>
      <c r="F986" s="15"/>
      <c r="G986" s="15"/>
      <c r="I986" s="15"/>
      <c r="J986" s="15"/>
      <c r="L986" s="15"/>
      <c r="M986" s="15"/>
      <c r="N986" s="15"/>
      <c r="O986" s="27"/>
      <c r="P986" s="15"/>
      <c r="Q986" s="27"/>
      <c r="R986" s="27"/>
      <c r="S986" s="15"/>
      <c r="U986" s="15"/>
      <c r="Y986" s="25"/>
      <c r="Z986" s="25"/>
      <c r="AA986" s="6"/>
    </row>
    <row r="987" spans="1:27" s="10" customFormat="1" ht="15.9" customHeight="1" x14ac:dyDescent="0.25">
      <c r="A987" s="6"/>
      <c r="F987" s="15"/>
      <c r="G987" s="15"/>
      <c r="I987" s="15"/>
      <c r="J987" s="15"/>
      <c r="L987" s="15"/>
      <c r="M987" s="15"/>
      <c r="N987" s="15"/>
      <c r="O987" s="27"/>
      <c r="P987" s="15"/>
      <c r="Q987" s="27"/>
      <c r="R987" s="27"/>
      <c r="S987" s="15"/>
      <c r="U987" s="15"/>
      <c r="Y987" s="25"/>
      <c r="Z987" s="25"/>
      <c r="AA987" s="6"/>
    </row>
    <row r="988" spans="1:27" s="10" customFormat="1" ht="15.9" customHeight="1" x14ac:dyDescent="0.25">
      <c r="A988" s="6"/>
      <c r="F988" s="15"/>
      <c r="G988" s="15"/>
      <c r="I988" s="15"/>
      <c r="J988" s="15"/>
      <c r="L988" s="15"/>
      <c r="M988" s="15"/>
      <c r="N988" s="15"/>
      <c r="O988" s="27"/>
      <c r="P988" s="15"/>
      <c r="Q988" s="27"/>
      <c r="R988" s="27"/>
      <c r="S988" s="15"/>
      <c r="U988" s="15"/>
      <c r="Y988" s="25"/>
      <c r="Z988" s="25"/>
      <c r="AA988" s="6"/>
    </row>
    <row r="989" spans="1:27" s="10" customFormat="1" ht="15.9" customHeight="1" x14ac:dyDescent="0.25">
      <c r="A989" s="6"/>
      <c r="F989" s="15"/>
      <c r="G989" s="15"/>
      <c r="I989" s="15"/>
      <c r="J989" s="15"/>
      <c r="L989" s="15"/>
      <c r="M989" s="15"/>
      <c r="N989" s="15"/>
      <c r="O989" s="27"/>
      <c r="P989" s="15"/>
      <c r="Q989" s="27"/>
      <c r="R989" s="27"/>
      <c r="S989" s="15"/>
      <c r="U989" s="15"/>
      <c r="Y989" s="25"/>
      <c r="Z989" s="25"/>
      <c r="AA989" s="6"/>
    </row>
    <row r="990" spans="1:27" s="10" customFormat="1" ht="15.9" customHeight="1" x14ac:dyDescent="0.25">
      <c r="A990" s="6"/>
      <c r="F990" s="15"/>
      <c r="G990" s="15"/>
      <c r="I990" s="15"/>
      <c r="J990" s="15"/>
      <c r="L990" s="15"/>
      <c r="M990" s="15"/>
      <c r="N990" s="15"/>
      <c r="O990" s="27"/>
      <c r="P990" s="15"/>
      <c r="Q990" s="27"/>
      <c r="R990" s="27"/>
      <c r="S990" s="15"/>
      <c r="U990" s="15"/>
      <c r="Y990" s="25"/>
      <c r="Z990" s="25"/>
      <c r="AA990" s="6"/>
    </row>
    <row r="991" spans="1:27" s="10" customFormat="1" ht="15.9" customHeight="1" x14ac:dyDescent="0.25">
      <c r="A991" s="6"/>
      <c r="F991" s="15"/>
      <c r="G991" s="15"/>
      <c r="I991" s="15"/>
      <c r="J991" s="15"/>
      <c r="L991" s="15"/>
      <c r="M991" s="15"/>
      <c r="N991" s="15"/>
      <c r="O991" s="27"/>
      <c r="P991" s="15"/>
      <c r="Q991" s="27"/>
      <c r="R991" s="27"/>
      <c r="S991" s="15"/>
      <c r="U991" s="15"/>
      <c r="Y991" s="25"/>
      <c r="Z991" s="25"/>
      <c r="AA991" s="6"/>
    </row>
    <row r="992" spans="1:27" s="10" customFormat="1" ht="15.9" customHeight="1" x14ac:dyDescent="0.25">
      <c r="A992" s="6"/>
      <c r="F992" s="15"/>
      <c r="G992" s="15"/>
      <c r="I992" s="15"/>
      <c r="J992" s="15"/>
      <c r="L992" s="15"/>
      <c r="M992" s="15"/>
      <c r="N992" s="15"/>
      <c r="O992" s="27"/>
      <c r="P992" s="15"/>
      <c r="Q992" s="27"/>
      <c r="R992" s="27"/>
      <c r="S992" s="15"/>
      <c r="U992" s="15"/>
      <c r="Y992" s="25"/>
      <c r="Z992" s="25"/>
      <c r="AA992" s="6"/>
    </row>
    <row r="993" spans="1:27" s="10" customFormat="1" ht="15.9" customHeight="1" x14ac:dyDescent="0.25">
      <c r="A993" s="6"/>
      <c r="F993" s="15"/>
      <c r="G993" s="15"/>
      <c r="I993" s="15"/>
      <c r="J993" s="15"/>
      <c r="L993" s="15"/>
      <c r="M993" s="15"/>
      <c r="N993" s="15"/>
      <c r="O993" s="27"/>
      <c r="P993" s="15"/>
      <c r="Q993" s="27"/>
      <c r="R993" s="27"/>
      <c r="S993" s="15"/>
      <c r="U993" s="15"/>
      <c r="Y993" s="25"/>
      <c r="Z993" s="25"/>
      <c r="AA993" s="6"/>
    </row>
    <row r="994" spans="1:27" s="10" customFormat="1" ht="15.9" customHeight="1" x14ac:dyDescent="0.25">
      <c r="A994" s="6"/>
      <c r="F994" s="15"/>
      <c r="G994" s="15"/>
      <c r="I994" s="15"/>
      <c r="J994" s="15"/>
      <c r="L994" s="15"/>
      <c r="M994" s="15"/>
      <c r="N994" s="15"/>
      <c r="O994" s="27"/>
      <c r="P994" s="15"/>
      <c r="Q994" s="27"/>
      <c r="R994" s="27"/>
      <c r="S994" s="15"/>
      <c r="U994" s="15"/>
      <c r="Y994" s="25"/>
      <c r="Z994" s="25"/>
      <c r="AA994" s="6"/>
    </row>
    <row r="995" spans="1:27" s="10" customFormat="1" ht="15.9" customHeight="1" x14ac:dyDescent="0.25">
      <c r="A995" s="6"/>
      <c r="F995" s="15"/>
      <c r="G995" s="15"/>
      <c r="I995" s="15"/>
      <c r="J995" s="15"/>
      <c r="L995" s="15"/>
      <c r="M995" s="15"/>
      <c r="N995" s="15"/>
      <c r="O995" s="27"/>
      <c r="P995" s="15"/>
      <c r="Q995" s="27"/>
      <c r="R995" s="27"/>
      <c r="S995" s="15"/>
      <c r="U995" s="15"/>
      <c r="Y995" s="25"/>
      <c r="Z995" s="25"/>
      <c r="AA995" s="6"/>
    </row>
    <row r="996" spans="1:27" s="10" customFormat="1" ht="15.9" customHeight="1" x14ac:dyDescent="0.25">
      <c r="A996" s="6"/>
      <c r="F996" s="15"/>
      <c r="G996" s="15"/>
      <c r="I996" s="15"/>
      <c r="J996" s="15"/>
      <c r="L996" s="15"/>
      <c r="M996" s="15"/>
      <c r="N996" s="15"/>
      <c r="O996" s="27"/>
      <c r="P996" s="15"/>
      <c r="Q996" s="27"/>
      <c r="R996" s="27"/>
      <c r="S996" s="15"/>
      <c r="U996" s="15"/>
      <c r="Y996" s="25"/>
      <c r="Z996" s="25"/>
      <c r="AA996" s="6"/>
    </row>
    <row r="997" spans="1:27" s="10" customFormat="1" ht="15.9" customHeight="1" x14ac:dyDescent="0.25">
      <c r="A997" s="6"/>
      <c r="F997" s="15"/>
      <c r="G997" s="15"/>
      <c r="I997" s="15"/>
      <c r="J997" s="15"/>
      <c r="L997" s="15"/>
      <c r="M997" s="15"/>
      <c r="N997" s="15"/>
      <c r="O997" s="27"/>
      <c r="P997" s="15"/>
      <c r="Q997" s="27"/>
      <c r="R997" s="27"/>
      <c r="S997" s="15"/>
      <c r="U997" s="15"/>
      <c r="Y997" s="25"/>
      <c r="Z997" s="25"/>
      <c r="AA997" s="6"/>
    </row>
    <row r="998" spans="1:27" s="10" customFormat="1" ht="15.9" customHeight="1" x14ac:dyDescent="0.25">
      <c r="A998" s="6"/>
      <c r="F998" s="15"/>
      <c r="G998" s="15"/>
      <c r="I998" s="15"/>
      <c r="J998" s="15"/>
      <c r="L998" s="15"/>
      <c r="M998" s="15"/>
      <c r="N998" s="15"/>
      <c r="O998" s="27"/>
      <c r="P998" s="15"/>
      <c r="Q998" s="27"/>
      <c r="R998" s="27"/>
      <c r="S998" s="15"/>
      <c r="U998" s="15"/>
      <c r="Y998" s="25"/>
      <c r="Z998" s="25"/>
      <c r="AA998" s="6"/>
    </row>
    <row r="999" spans="1:27" s="10" customFormat="1" ht="15.9" customHeight="1" x14ac:dyDescent="0.25">
      <c r="A999" s="6"/>
      <c r="F999" s="15"/>
      <c r="G999" s="15"/>
      <c r="I999" s="15"/>
      <c r="J999" s="15"/>
      <c r="L999" s="15"/>
      <c r="M999" s="15"/>
      <c r="N999" s="15"/>
      <c r="O999" s="27"/>
      <c r="P999" s="15"/>
      <c r="Q999" s="27"/>
      <c r="R999" s="27"/>
      <c r="S999" s="15"/>
      <c r="U999" s="15"/>
      <c r="Y999" s="25"/>
      <c r="Z999" s="25"/>
      <c r="AA999" s="6"/>
    </row>
    <row r="1000" spans="1:27" s="10" customFormat="1" ht="15.9" customHeight="1" x14ac:dyDescent="0.25">
      <c r="A1000" s="6"/>
      <c r="F1000" s="15"/>
      <c r="G1000" s="15"/>
      <c r="I1000" s="15"/>
      <c r="J1000" s="15"/>
      <c r="L1000" s="15"/>
      <c r="M1000" s="15"/>
      <c r="N1000" s="15"/>
      <c r="O1000" s="27"/>
      <c r="P1000" s="15"/>
      <c r="Q1000" s="27"/>
      <c r="R1000" s="27"/>
      <c r="S1000" s="15"/>
      <c r="U1000" s="15"/>
      <c r="Y1000" s="25"/>
      <c r="Z1000" s="25"/>
      <c r="AA1000" s="6"/>
    </row>
    <row r="1001" spans="1:27" s="10" customFormat="1" ht="15.9" customHeight="1" x14ac:dyDescent="0.25">
      <c r="A1001" s="6"/>
      <c r="F1001" s="15"/>
      <c r="G1001" s="15"/>
      <c r="I1001" s="15"/>
      <c r="J1001" s="15"/>
      <c r="L1001" s="15"/>
      <c r="M1001" s="15"/>
      <c r="N1001" s="15"/>
      <c r="O1001" s="27"/>
      <c r="P1001" s="15"/>
      <c r="Q1001" s="27"/>
      <c r="R1001" s="27"/>
      <c r="S1001" s="15"/>
      <c r="U1001" s="15"/>
      <c r="Y1001" s="25"/>
      <c r="Z1001" s="25"/>
      <c r="AA1001" s="6"/>
    </row>
    <row r="1002" spans="1:27" s="10" customFormat="1" ht="15.9" customHeight="1" x14ac:dyDescent="0.25">
      <c r="A1002" s="6"/>
      <c r="F1002" s="15"/>
      <c r="G1002" s="15"/>
      <c r="I1002" s="15"/>
      <c r="J1002" s="15"/>
      <c r="L1002" s="15"/>
      <c r="M1002" s="15"/>
      <c r="N1002" s="15"/>
      <c r="O1002" s="27"/>
      <c r="P1002" s="15"/>
      <c r="Q1002" s="27"/>
      <c r="R1002" s="27"/>
      <c r="S1002" s="15"/>
      <c r="U1002" s="15"/>
      <c r="Y1002" s="25"/>
      <c r="Z1002" s="25"/>
      <c r="AA1002" s="6"/>
    </row>
    <row r="1003" spans="1:27" s="10" customFormat="1" ht="15.9" customHeight="1" x14ac:dyDescent="0.25">
      <c r="A1003" s="6"/>
      <c r="F1003" s="15"/>
      <c r="G1003" s="15"/>
      <c r="I1003" s="15"/>
      <c r="J1003" s="15"/>
      <c r="L1003" s="15"/>
      <c r="M1003" s="15"/>
      <c r="N1003" s="15"/>
      <c r="O1003" s="27"/>
      <c r="P1003" s="15"/>
      <c r="Q1003" s="27"/>
      <c r="R1003" s="27"/>
      <c r="S1003" s="15"/>
      <c r="U1003" s="15"/>
      <c r="Y1003" s="25"/>
      <c r="Z1003" s="25"/>
      <c r="AA1003" s="6"/>
    </row>
    <row r="1004" spans="1:27" s="10" customFormat="1" ht="15.9" customHeight="1" x14ac:dyDescent="0.25">
      <c r="A1004" s="6"/>
      <c r="F1004" s="15"/>
      <c r="G1004" s="15"/>
      <c r="I1004" s="15"/>
      <c r="J1004" s="15"/>
      <c r="L1004" s="15"/>
      <c r="M1004" s="15"/>
      <c r="N1004" s="15"/>
      <c r="O1004" s="27"/>
      <c r="P1004" s="15"/>
      <c r="Q1004" s="27"/>
      <c r="R1004" s="27"/>
      <c r="S1004" s="15"/>
      <c r="U1004" s="15"/>
      <c r="Y1004" s="25"/>
      <c r="Z1004" s="25"/>
      <c r="AA1004" s="6"/>
    </row>
    <row r="1005" spans="1:27" s="10" customFormat="1" ht="15.9" customHeight="1" x14ac:dyDescent="0.25">
      <c r="A1005" s="6"/>
      <c r="F1005" s="15"/>
      <c r="G1005" s="15"/>
      <c r="I1005" s="15"/>
      <c r="J1005" s="15"/>
      <c r="L1005" s="15"/>
      <c r="M1005" s="15"/>
      <c r="N1005" s="15"/>
      <c r="O1005" s="27"/>
      <c r="P1005" s="15"/>
      <c r="Q1005" s="27"/>
      <c r="R1005" s="27"/>
      <c r="S1005" s="15"/>
      <c r="U1005" s="15"/>
      <c r="Y1005" s="25"/>
      <c r="Z1005" s="25"/>
      <c r="AA1005" s="6"/>
    </row>
    <row r="1006" spans="1:27" s="10" customFormat="1" ht="15.9" customHeight="1" x14ac:dyDescent="0.25">
      <c r="A1006" s="6"/>
      <c r="F1006" s="15"/>
      <c r="G1006" s="15"/>
      <c r="I1006" s="15"/>
      <c r="J1006" s="15"/>
      <c r="L1006" s="15"/>
      <c r="M1006" s="15"/>
      <c r="N1006" s="15"/>
      <c r="O1006" s="27"/>
      <c r="P1006" s="15"/>
      <c r="Q1006" s="27"/>
      <c r="R1006" s="27"/>
      <c r="S1006" s="15"/>
      <c r="U1006" s="15"/>
      <c r="Y1006" s="25"/>
      <c r="Z1006" s="25"/>
      <c r="AA1006" s="6"/>
    </row>
    <row r="1007" spans="1:27" s="10" customFormat="1" ht="15.9" customHeight="1" x14ac:dyDescent="0.25">
      <c r="A1007" s="6"/>
      <c r="F1007" s="15"/>
      <c r="G1007" s="15"/>
      <c r="I1007" s="15"/>
      <c r="J1007" s="15"/>
      <c r="L1007" s="15"/>
      <c r="M1007" s="15"/>
      <c r="N1007" s="15"/>
      <c r="O1007" s="27"/>
      <c r="P1007" s="15"/>
      <c r="Q1007" s="27"/>
      <c r="R1007" s="27"/>
      <c r="S1007" s="15"/>
      <c r="U1007" s="15"/>
      <c r="Y1007" s="25"/>
      <c r="Z1007" s="25"/>
      <c r="AA1007" s="6"/>
    </row>
    <row r="1008" spans="1:27" s="10" customFormat="1" ht="15.9" customHeight="1" x14ac:dyDescent="0.25">
      <c r="A1008" s="6"/>
      <c r="F1008" s="15"/>
      <c r="G1008" s="15"/>
      <c r="I1008" s="15"/>
      <c r="J1008" s="15"/>
      <c r="L1008" s="15"/>
      <c r="M1008" s="15"/>
      <c r="N1008" s="15"/>
      <c r="O1008" s="27"/>
      <c r="P1008" s="15"/>
      <c r="Q1008" s="27"/>
      <c r="R1008" s="27"/>
      <c r="S1008" s="15"/>
      <c r="U1008" s="15"/>
      <c r="Y1008" s="25"/>
      <c r="Z1008" s="25"/>
      <c r="AA1008" s="6"/>
    </row>
    <row r="1009" spans="1:27" s="10" customFormat="1" ht="15.9" customHeight="1" x14ac:dyDescent="0.25">
      <c r="A1009" s="6"/>
      <c r="F1009" s="15"/>
      <c r="G1009" s="15"/>
      <c r="I1009" s="15"/>
      <c r="J1009" s="15"/>
      <c r="L1009" s="15"/>
      <c r="M1009" s="15"/>
      <c r="N1009" s="15"/>
      <c r="O1009" s="27"/>
      <c r="P1009" s="15"/>
      <c r="Q1009" s="27"/>
      <c r="R1009" s="27"/>
      <c r="S1009" s="15"/>
      <c r="U1009" s="15"/>
      <c r="Y1009" s="25"/>
      <c r="Z1009" s="25"/>
      <c r="AA1009" s="6"/>
    </row>
    <row r="1010" spans="1:27" s="10" customFormat="1" ht="15.9" customHeight="1" x14ac:dyDescent="0.25">
      <c r="A1010" s="6"/>
      <c r="F1010" s="15"/>
      <c r="G1010" s="15"/>
      <c r="I1010" s="15"/>
      <c r="J1010" s="15"/>
      <c r="L1010" s="15"/>
      <c r="M1010" s="15"/>
      <c r="N1010" s="15"/>
      <c r="O1010" s="27"/>
      <c r="P1010" s="15"/>
      <c r="Q1010" s="27"/>
      <c r="R1010" s="27"/>
      <c r="S1010" s="15"/>
      <c r="U1010" s="15"/>
      <c r="Y1010" s="25"/>
      <c r="Z1010" s="25"/>
      <c r="AA1010" s="6"/>
    </row>
    <row r="1011" spans="1:27" s="10" customFormat="1" ht="15.9" customHeight="1" x14ac:dyDescent="0.25">
      <c r="A1011" s="6"/>
      <c r="F1011" s="15"/>
      <c r="G1011" s="15"/>
      <c r="I1011" s="15"/>
      <c r="J1011" s="15"/>
      <c r="L1011" s="15"/>
      <c r="M1011" s="15"/>
      <c r="N1011" s="15"/>
      <c r="O1011" s="27"/>
      <c r="P1011" s="15"/>
      <c r="Q1011" s="27"/>
      <c r="R1011" s="27"/>
      <c r="S1011" s="15"/>
      <c r="U1011" s="15"/>
      <c r="Y1011" s="25"/>
      <c r="Z1011" s="25"/>
      <c r="AA1011" s="6"/>
    </row>
    <row r="1012" spans="1:27" s="10" customFormat="1" ht="15.9" customHeight="1" x14ac:dyDescent="0.25">
      <c r="A1012" s="6"/>
      <c r="F1012" s="15"/>
      <c r="G1012" s="15"/>
      <c r="I1012" s="15"/>
      <c r="J1012" s="15"/>
      <c r="L1012" s="15"/>
      <c r="M1012" s="15"/>
      <c r="N1012" s="15"/>
      <c r="O1012" s="27"/>
      <c r="P1012" s="15"/>
      <c r="Q1012" s="27"/>
      <c r="R1012" s="27"/>
      <c r="S1012" s="15"/>
      <c r="U1012" s="15"/>
      <c r="Y1012" s="25"/>
      <c r="Z1012" s="25"/>
      <c r="AA1012" s="6"/>
    </row>
    <row r="1013" spans="1:27" s="10" customFormat="1" ht="15.9" customHeight="1" x14ac:dyDescent="0.25">
      <c r="A1013" s="6"/>
      <c r="F1013" s="15"/>
      <c r="G1013" s="15"/>
      <c r="I1013" s="15"/>
      <c r="J1013" s="15"/>
      <c r="L1013" s="15"/>
      <c r="M1013" s="15"/>
      <c r="N1013" s="15"/>
      <c r="O1013" s="27"/>
      <c r="P1013" s="15"/>
      <c r="Q1013" s="27"/>
      <c r="R1013" s="27"/>
      <c r="S1013" s="15"/>
      <c r="U1013" s="15"/>
      <c r="Y1013" s="25"/>
      <c r="Z1013" s="25"/>
      <c r="AA1013" s="6"/>
    </row>
    <row r="1014" spans="1:27" s="10" customFormat="1" ht="15.9" customHeight="1" x14ac:dyDescent="0.25">
      <c r="A1014" s="6"/>
      <c r="F1014" s="15"/>
      <c r="G1014" s="15"/>
      <c r="I1014" s="15"/>
      <c r="J1014" s="15"/>
      <c r="L1014" s="15"/>
      <c r="M1014" s="15"/>
      <c r="N1014" s="15"/>
      <c r="O1014" s="27"/>
      <c r="P1014" s="15"/>
      <c r="Q1014" s="27"/>
      <c r="R1014" s="27"/>
      <c r="S1014" s="15"/>
      <c r="U1014" s="15"/>
      <c r="Y1014" s="25"/>
      <c r="Z1014" s="25"/>
      <c r="AA1014" s="6"/>
    </row>
    <row r="1015" spans="1:27" s="10" customFormat="1" ht="15.9" customHeight="1" x14ac:dyDescent="0.25">
      <c r="A1015" s="22"/>
      <c r="B1015" s="8"/>
      <c r="C1015" s="8"/>
      <c r="D1015" s="8"/>
      <c r="E1015" s="8"/>
      <c r="F1015" s="8"/>
      <c r="G1015" s="8"/>
      <c r="H1015" s="8"/>
      <c r="I1015" s="8"/>
      <c r="J1015" s="8"/>
      <c r="K1015" s="8"/>
      <c r="L1015" s="8"/>
      <c r="M1015" s="8"/>
      <c r="N1015" s="8"/>
      <c r="O1015" s="69"/>
      <c r="P1015" s="8"/>
      <c r="Q1015" s="69"/>
      <c r="R1015" s="69"/>
      <c r="S1015" s="8"/>
      <c r="T1015" s="8"/>
      <c r="U1015" s="8"/>
      <c r="V1015" s="8"/>
      <c r="W1015" s="65"/>
      <c r="X1015" s="8"/>
      <c r="Y1015" s="26"/>
      <c r="Z1015" s="26"/>
      <c r="AA1015" s="6"/>
    </row>
  </sheetData>
  <phoneticPr fontId="15"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AA1019"/>
  <sheetViews>
    <sheetView topLeftCell="C1" zoomScaleNormal="100" workbookViewId="0">
      <pane ySplit="1" topLeftCell="A2" activePane="bottomLeft" state="frozen"/>
      <selection pane="bottomLeft" activeCell="C1" sqref="A1:XFD1048576"/>
    </sheetView>
  </sheetViews>
  <sheetFormatPr defaultColWidth="16.08984375" defaultRowHeight="15.9" customHeight="1" x14ac:dyDescent="0.25"/>
  <cols>
    <col min="1" max="1" width="10.08984375" style="10" customWidth="1"/>
    <col min="2" max="2" width="9" style="10" customWidth="1"/>
    <col min="3" max="3" width="15.90625" style="10" customWidth="1"/>
    <col min="4" max="4" width="18.1796875" style="10" customWidth="1"/>
    <col min="5" max="5" width="17.1796875" style="10" customWidth="1"/>
    <col min="6" max="6" width="8.08984375" style="10" customWidth="1"/>
    <col min="7" max="7" width="7.90625" style="10" customWidth="1"/>
    <col min="8" max="8" width="19" style="10" customWidth="1"/>
    <col min="9" max="10" width="12" style="10" customWidth="1"/>
    <col min="11" max="11" width="9.90625" style="10" customWidth="1"/>
    <col min="12" max="12" width="9.6328125" style="10" customWidth="1"/>
    <col min="13" max="13" width="8.1796875" style="10" customWidth="1"/>
    <col min="14" max="14" width="8" style="10" customWidth="1"/>
    <col min="15" max="15" width="7.08984375" style="10" customWidth="1"/>
    <col min="16" max="16" width="6.08984375" style="10" customWidth="1"/>
    <col min="17" max="17" width="6.54296875" style="10" customWidth="1"/>
    <col min="18" max="18" width="7.6328125" style="10" customWidth="1"/>
    <col min="19" max="19" width="12.6328125" style="10" customWidth="1"/>
    <col min="20" max="20" width="10.54296875" style="79" customWidth="1"/>
    <col min="21" max="21" width="9.54296875" style="10" customWidth="1"/>
    <col min="22" max="22" width="6.54296875" style="10" customWidth="1"/>
    <col min="23" max="23" width="9.1796875" style="58" customWidth="1"/>
    <col min="24" max="24" width="20.08984375" style="10" customWidth="1"/>
    <col min="25" max="25" width="20.08984375" style="25" customWidth="1"/>
    <col min="26" max="26" width="255.6328125" style="25" bestFit="1" customWidth="1"/>
    <col min="27" max="16384" width="16.08984375" style="48"/>
  </cols>
  <sheetData>
    <row r="1" spans="1:26" s="76" customFormat="1" ht="15.9" customHeight="1" x14ac:dyDescent="0.25">
      <c r="A1" s="68" t="s">
        <v>36</v>
      </c>
      <c r="B1" s="14" t="s">
        <v>37</v>
      </c>
      <c r="C1" s="14" t="s">
        <v>38</v>
      </c>
      <c r="D1" s="14" t="s">
        <v>39</v>
      </c>
      <c r="E1" s="68" t="s">
        <v>40</v>
      </c>
      <c r="F1" s="68" t="s">
        <v>41</v>
      </c>
      <c r="G1" s="68" t="s">
        <v>42</v>
      </c>
      <c r="H1" s="68" t="s">
        <v>817</v>
      </c>
      <c r="I1" s="68" t="s">
        <v>44</v>
      </c>
      <c r="J1" s="92" t="s">
        <v>818</v>
      </c>
      <c r="K1" s="14" t="s">
        <v>46</v>
      </c>
      <c r="L1" s="14" t="s">
        <v>47</v>
      </c>
      <c r="M1" s="14" t="s">
        <v>48</v>
      </c>
      <c r="N1" s="14" t="s">
        <v>49</v>
      </c>
      <c r="O1" s="68" t="s">
        <v>819</v>
      </c>
      <c r="P1" s="14" t="s">
        <v>51</v>
      </c>
      <c r="Q1" s="14" t="s">
        <v>52</v>
      </c>
      <c r="R1" s="68" t="s">
        <v>53</v>
      </c>
      <c r="S1" s="92" t="s">
        <v>54</v>
      </c>
      <c r="T1" s="68" t="s">
        <v>55</v>
      </c>
      <c r="U1" s="14" t="s">
        <v>56</v>
      </c>
      <c r="V1" s="14" t="s">
        <v>57</v>
      </c>
      <c r="W1" s="75" t="s">
        <v>58</v>
      </c>
      <c r="X1" s="14" t="s">
        <v>59</v>
      </c>
      <c r="Y1" s="14" t="s">
        <v>60</v>
      </c>
      <c r="Z1" s="14" t="s">
        <v>61</v>
      </c>
    </row>
    <row r="2" spans="1:26" ht="15.9" customHeight="1" x14ac:dyDescent="0.25">
      <c r="A2" s="10" t="s">
        <v>820</v>
      </c>
      <c r="B2" s="10" t="s">
        <v>81</v>
      </c>
      <c r="C2" s="10" t="s">
        <v>821</v>
      </c>
      <c r="D2" s="10" t="s">
        <v>83</v>
      </c>
      <c r="E2" s="10" t="s">
        <v>625</v>
      </c>
      <c r="F2" s="18">
        <v>12.6</v>
      </c>
      <c r="G2" s="18" t="s">
        <v>67</v>
      </c>
      <c r="H2" s="10">
        <f>Table2[[#This Row],[Concentration effective (avant conversion)]]*1000</f>
        <v>12600</v>
      </c>
      <c r="I2" s="18" t="s">
        <v>98</v>
      </c>
      <c r="J2" s="132" t="s">
        <v>34</v>
      </c>
      <c r="K2" s="133" t="s">
        <v>822</v>
      </c>
      <c r="L2" s="18" t="s">
        <v>70</v>
      </c>
      <c r="M2" s="18" t="s">
        <v>87</v>
      </c>
      <c r="N2" s="18" t="s">
        <v>72</v>
      </c>
      <c r="O2" s="15">
        <v>20</v>
      </c>
      <c r="P2" s="15" t="s">
        <v>823</v>
      </c>
      <c r="Q2" s="15" t="s">
        <v>824</v>
      </c>
      <c r="R2" s="15" t="s">
        <v>28</v>
      </c>
      <c r="S2" s="131" t="s">
        <v>34</v>
      </c>
      <c r="T2" s="10" t="s">
        <v>113</v>
      </c>
      <c r="U2" s="18" t="s">
        <v>75</v>
      </c>
      <c r="V2" s="10" t="s">
        <v>90</v>
      </c>
      <c r="W2" s="58" t="s">
        <v>825</v>
      </c>
      <c r="X2" s="10" t="s">
        <v>826</v>
      </c>
      <c r="Y2" s="21" t="s">
        <v>827</v>
      </c>
      <c r="Z2" s="25" t="s">
        <v>828</v>
      </c>
    </row>
    <row r="3" spans="1:26" ht="15.9" customHeight="1" x14ac:dyDescent="0.25">
      <c r="A3" s="10" t="s">
        <v>829</v>
      </c>
      <c r="B3" s="10" t="s">
        <v>63</v>
      </c>
      <c r="C3" s="10" t="s">
        <v>64</v>
      </c>
      <c r="D3" s="15" t="s">
        <v>65</v>
      </c>
      <c r="E3" s="10" t="s">
        <v>66</v>
      </c>
      <c r="F3" s="18">
        <v>0.42</v>
      </c>
      <c r="G3" s="18" t="s">
        <v>67</v>
      </c>
      <c r="H3" s="10">
        <f>Table2[[#This Row],[Concentration effective (avant conversion)]]*1000</f>
        <v>420</v>
      </c>
      <c r="I3" s="18" t="s">
        <v>112</v>
      </c>
      <c r="J3" s="18" t="s">
        <v>28</v>
      </c>
      <c r="K3" s="10" t="s">
        <v>830</v>
      </c>
      <c r="L3" s="18" t="s">
        <v>70</v>
      </c>
      <c r="M3" s="18" t="s">
        <v>71</v>
      </c>
      <c r="N3" s="18" t="s">
        <v>72</v>
      </c>
      <c r="O3" s="15" t="s">
        <v>831</v>
      </c>
      <c r="P3" s="15">
        <v>125</v>
      </c>
      <c r="Q3" s="15" t="s">
        <v>832</v>
      </c>
      <c r="R3" s="15" t="s">
        <v>28</v>
      </c>
      <c r="S3" s="131" t="s">
        <v>34</v>
      </c>
      <c r="T3" s="10" t="s">
        <v>74</v>
      </c>
      <c r="U3" s="18" t="s">
        <v>75</v>
      </c>
      <c r="V3" s="10" t="s">
        <v>76</v>
      </c>
      <c r="W3" s="25" t="s">
        <v>833</v>
      </c>
      <c r="X3" s="10" t="s">
        <v>834</v>
      </c>
      <c r="Y3" s="21" t="s">
        <v>835</v>
      </c>
      <c r="Z3" s="25" t="s">
        <v>836</v>
      </c>
    </row>
    <row r="4" spans="1:26" ht="15.9" customHeight="1" x14ac:dyDescent="0.25">
      <c r="A4" s="10" t="s">
        <v>837</v>
      </c>
      <c r="B4" s="10" t="s">
        <v>63</v>
      </c>
      <c r="C4" s="10" t="s">
        <v>838</v>
      </c>
      <c r="D4" s="10" t="s">
        <v>839</v>
      </c>
      <c r="E4" s="10" t="s">
        <v>66</v>
      </c>
      <c r="F4" s="18">
        <v>1.92</v>
      </c>
      <c r="G4" s="18" t="s">
        <v>67</v>
      </c>
      <c r="H4" s="10">
        <f>Table2[[#This Row],[Concentration effective (avant conversion)]]*1000</f>
        <v>1920</v>
      </c>
      <c r="I4" s="18" t="s">
        <v>86</v>
      </c>
      <c r="J4" s="132" t="s">
        <v>34</v>
      </c>
      <c r="K4" s="32" t="s">
        <v>69</v>
      </c>
      <c r="L4" s="18" t="s">
        <v>70</v>
      </c>
      <c r="M4" s="18" t="s">
        <v>122</v>
      </c>
      <c r="N4" s="18" t="s">
        <v>72</v>
      </c>
      <c r="O4" s="15" t="s">
        <v>840</v>
      </c>
      <c r="P4" s="15" t="s">
        <v>28</v>
      </c>
      <c r="Q4" s="15" t="s">
        <v>841</v>
      </c>
      <c r="R4" s="15" t="s">
        <v>28</v>
      </c>
      <c r="S4" s="131" t="s">
        <v>34</v>
      </c>
      <c r="T4" s="10" t="s">
        <v>74</v>
      </c>
      <c r="U4" s="18" t="s">
        <v>75</v>
      </c>
      <c r="V4" s="10" t="s">
        <v>76</v>
      </c>
      <c r="W4" s="58" t="s">
        <v>833</v>
      </c>
      <c r="X4" s="10" t="s">
        <v>842</v>
      </c>
      <c r="Y4" s="21" t="s">
        <v>843</v>
      </c>
      <c r="Z4" s="25" t="s">
        <v>844</v>
      </c>
    </row>
    <row r="5" spans="1:26" ht="15.9" customHeight="1" x14ac:dyDescent="0.25">
      <c r="A5" s="10" t="s">
        <v>829</v>
      </c>
      <c r="B5" s="10" t="s">
        <v>81</v>
      </c>
      <c r="C5" s="10" t="s">
        <v>845</v>
      </c>
      <c r="D5" s="10" t="s">
        <v>846</v>
      </c>
      <c r="E5" s="10" t="s">
        <v>847</v>
      </c>
      <c r="F5" s="10">
        <v>2</v>
      </c>
      <c r="G5" s="10" t="s">
        <v>814</v>
      </c>
      <c r="H5" s="10">
        <f>Table2[[#This Row],[Concentration effective (avant conversion)]]*138.905*1000</f>
        <v>277810</v>
      </c>
      <c r="I5" s="10" t="s">
        <v>86</v>
      </c>
      <c r="J5" s="131" t="s">
        <v>34</v>
      </c>
      <c r="K5" s="10" t="s">
        <v>848</v>
      </c>
      <c r="L5" s="10" t="s">
        <v>70</v>
      </c>
      <c r="M5" s="10" t="s">
        <v>87</v>
      </c>
      <c r="N5" s="10" t="s">
        <v>72</v>
      </c>
      <c r="O5" s="10">
        <v>27</v>
      </c>
      <c r="P5" s="10" t="s">
        <v>28</v>
      </c>
      <c r="Q5" s="10">
        <v>7</v>
      </c>
      <c r="R5" s="10" t="s">
        <v>28</v>
      </c>
      <c r="S5" s="133" t="s">
        <v>34</v>
      </c>
      <c r="T5" s="10" t="s">
        <v>360</v>
      </c>
      <c r="U5" s="10" t="s">
        <v>75</v>
      </c>
      <c r="V5" s="10" t="s">
        <v>76</v>
      </c>
      <c r="W5" s="58" t="s">
        <v>833</v>
      </c>
      <c r="X5" s="10" t="s">
        <v>849</v>
      </c>
      <c r="Y5" s="21" t="s">
        <v>850</v>
      </c>
      <c r="Z5" s="25" t="s">
        <v>1960</v>
      </c>
    </row>
    <row r="6" spans="1:26" ht="15.9" customHeight="1" x14ac:dyDescent="0.25">
      <c r="A6" s="15" t="s">
        <v>852</v>
      </c>
      <c r="B6" s="15" t="s">
        <v>129</v>
      </c>
      <c r="C6" s="15" t="s">
        <v>223</v>
      </c>
      <c r="D6" s="10" t="s">
        <v>180</v>
      </c>
      <c r="E6" s="15" t="s">
        <v>224</v>
      </c>
      <c r="F6" s="15">
        <v>0.23</v>
      </c>
      <c r="G6" s="18" t="s">
        <v>225</v>
      </c>
      <c r="H6" s="15">
        <f>Table2[[#This Row],[Concentration effective (avant conversion)]]*138.905</f>
        <v>31.948150000000002</v>
      </c>
      <c r="I6" s="15" t="s">
        <v>226</v>
      </c>
      <c r="J6" s="15" t="s">
        <v>227</v>
      </c>
      <c r="K6" s="32" t="s">
        <v>69</v>
      </c>
      <c r="L6" s="15" t="s">
        <v>121</v>
      </c>
      <c r="M6" s="15" t="s">
        <v>87</v>
      </c>
      <c r="N6" s="15" t="s">
        <v>72</v>
      </c>
      <c r="O6" s="15">
        <v>20</v>
      </c>
      <c r="P6" s="15" t="s">
        <v>853</v>
      </c>
      <c r="Q6" s="15">
        <v>5.5</v>
      </c>
      <c r="R6" s="15" t="s">
        <v>28</v>
      </c>
      <c r="S6" s="131" t="s">
        <v>34</v>
      </c>
      <c r="T6" s="15" t="s">
        <v>360</v>
      </c>
      <c r="U6" s="15" t="s">
        <v>75</v>
      </c>
      <c r="V6" s="15" t="s">
        <v>76</v>
      </c>
      <c r="W6" s="12" t="s">
        <v>854</v>
      </c>
      <c r="X6" s="15" t="s">
        <v>230</v>
      </c>
      <c r="Y6" s="17" t="s">
        <v>231</v>
      </c>
      <c r="Z6" s="17" t="s">
        <v>855</v>
      </c>
    </row>
    <row r="7" spans="1:26" ht="15.9" customHeight="1" x14ac:dyDescent="0.25">
      <c r="A7" s="15" t="s">
        <v>856</v>
      </c>
      <c r="B7" s="15" t="s">
        <v>81</v>
      </c>
      <c r="C7" s="15" t="s">
        <v>117</v>
      </c>
      <c r="D7" s="15" t="s">
        <v>118</v>
      </c>
      <c r="E7" s="15" t="s">
        <v>455</v>
      </c>
      <c r="F7" s="18">
        <v>0.36</v>
      </c>
      <c r="G7" s="18" t="s">
        <v>67</v>
      </c>
      <c r="H7" s="15">
        <f>Table2[[#This Row],[Concentration effective (avant conversion)]]*1000</f>
        <v>360</v>
      </c>
      <c r="I7" s="18" t="s">
        <v>112</v>
      </c>
      <c r="J7" s="18">
        <v>0.45</v>
      </c>
      <c r="K7" s="15" t="s">
        <v>857</v>
      </c>
      <c r="L7" s="18" t="s">
        <v>121</v>
      </c>
      <c r="M7" s="18" t="s">
        <v>122</v>
      </c>
      <c r="N7" s="18" t="s">
        <v>72</v>
      </c>
      <c r="O7" s="27">
        <v>22</v>
      </c>
      <c r="P7" s="131" t="s">
        <v>123</v>
      </c>
      <c r="Q7" s="15" t="s">
        <v>858</v>
      </c>
      <c r="R7" s="15" t="s">
        <v>28</v>
      </c>
      <c r="S7" s="131" t="s">
        <v>34</v>
      </c>
      <c r="T7" s="15" t="s">
        <v>74</v>
      </c>
      <c r="U7" s="18" t="s">
        <v>75</v>
      </c>
      <c r="V7" s="15" t="s">
        <v>76</v>
      </c>
      <c r="W7" s="12" t="s">
        <v>125</v>
      </c>
      <c r="X7" s="15" t="s">
        <v>126</v>
      </c>
      <c r="Y7" s="17" t="s">
        <v>127</v>
      </c>
      <c r="Z7" s="17" t="s">
        <v>859</v>
      </c>
    </row>
    <row r="8" spans="1:26" ht="15.9" customHeight="1" x14ac:dyDescent="0.25">
      <c r="A8" s="10" t="s">
        <v>837</v>
      </c>
      <c r="B8" s="10" t="s">
        <v>81</v>
      </c>
      <c r="C8" s="10" t="s">
        <v>104</v>
      </c>
      <c r="D8" s="10" t="s">
        <v>105</v>
      </c>
      <c r="E8" s="10" t="s">
        <v>66</v>
      </c>
      <c r="F8" s="15">
        <v>18.899999999999999</v>
      </c>
      <c r="G8" s="15" t="s">
        <v>67</v>
      </c>
      <c r="H8" s="10">
        <f>Table2[[#This Row],[Concentration effective (avant conversion)]]*1000</f>
        <v>18900</v>
      </c>
      <c r="I8" s="15" t="s">
        <v>98</v>
      </c>
      <c r="J8" s="132" t="s">
        <v>34</v>
      </c>
      <c r="K8" s="10" t="s">
        <v>860</v>
      </c>
      <c r="L8" s="15" t="s">
        <v>70</v>
      </c>
      <c r="M8" s="15" t="s">
        <v>87</v>
      </c>
      <c r="N8" s="15" t="s">
        <v>72</v>
      </c>
      <c r="O8" s="27" t="s">
        <v>107</v>
      </c>
      <c r="P8" s="15">
        <v>75</v>
      </c>
      <c r="Q8" s="59" t="s">
        <v>101</v>
      </c>
      <c r="R8" s="27" t="s">
        <v>28</v>
      </c>
      <c r="S8" s="131" t="s">
        <v>34</v>
      </c>
      <c r="T8" s="10" t="s">
        <v>74</v>
      </c>
      <c r="U8" s="15" t="s">
        <v>75</v>
      </c>
      <c r="V8" s="10" t="s">
        <v>76</v>
      </c>
      <c r="W8" s="58" t="s">
        <v>861</v>
      </c>
      <c r="X8" s="10" t="s">
        <v>102</v>
      </c>
      <c r="Y8" s="21" t="s">
        <v>103</v>
      </c>
      <c r="Z8" s="21" t="s">
        <v>2009</v>
      </c>
    </row>
    <row r="9" spans="1:26" ht="15.9" customHeight="1" x14ac:dyDescent="0.25">
      <c r="A9" s="10" t="s">
        <v>837</v>
      </c>
      <c r="B9" s="10" t="s">
        <v>63</v>
      </c>
      <c r="C9" s="10" t="s">
        <v>96</v>
      </c>
      <c r="D9" s="10" t="s">
        <v>97</v>
      </c>
      <c r="E9" s="10" t="s">
        <v>66</v>
      </c>
      <c r="F9" s="15">
        <v>3.61</v>
      </c>
      <c r="G9" s="15" t="s">
        <v>67</v>
      </c>
      <c r="H9" s="10">
        <f>Table2[[#This Row],[Concentration effective (avant conversion)]]*1000</f>
        <v>3610</v>
      </c>
      <c r="I9" s="15" t="s">
        <v>98</v>
      </c>
      <c r="J9" s="132" t="s">
        <v>34</v>
      </c>
      <c r="K9" s="10" t="s">
        <v>862</v>
      </c>
      <c r="L9" s="15" t="s">
        <v>70</v>
      </c>
      <c r="M9" s="15" t="s">
        <v>87</v>
      </c>
      <c r="N9" s="15" t="s">
        <v>72</v>
      </c>
      <c r="O9" s="27" t="s">
        <v>100</v>
      </c>
      <c r="P9" s="15">
        <v>75</v>
      </c>
      <c r="Q9" s="59" t="s">
        <v>101</v>
      </c>
      <c r="R9" s="27" t="s">
        <v>28</v>
      </c>
      <c r="S9" s="131" t="s">
        <v>34</v>
      </c>
      <c r="T9" s="10" t="s">
        <v>74</v>
      </c>
      <c r="U9" s="15" t="s">
        <v>75</v>
      </c>
      <c r="V9" s="10" t="s">
        <v>76</v>
      </c>
      <c r="W9" s="58" t="s">
        <v>861</v>
      </c>
      <c r="X9" s="10" t="s">
        <v>102</v>
      </c>
      <c r="Y9" s="21" t="s">
        <v>103</v>
      </c>
      <c r="Z9" s="21" t="s">
        <v>2009</v>
      </c>
    </row>
    <row r="10" spans="1:26" ht="15.9" customHeight="1" x14ac:dyDescent="0.25">
      <c r="A10" s="10" t="s">
        <v>837</v>
      </c>
      <c r="B10" s="15" t="s">
        <v>81</v>
      </c>
      <c r="C10" s="15" t="s">
        <v>109</v>
      </c>
      <c r="D10" s="15" t="s">
        <v>110</v>
      </c>
      <c r="E10" s="15" t="s">
        <v>66</v>
      </c>
      <c r="F10" s="131" t="s">
        <v>34</v>
      </c>
      <c r="G10" s="131" t="s">
        <v>34</v>
      </c>
      <c r="H10" s="15">
        <v>210</v>
      </c>
      <c r="I10" s="15" t="s">
        <v>86</v>
      </c>
      <c r="J10" s="132" t="s">
        <v>34</v>
      </c>
      <c r="K10" s="15" t="s">
        <v>863</v>
      </c>
      <c r="L10" s="15" t="s">
        <v>70</v>
      </c>
      <c r="M10" s="15" t="s">
        <v>87</v>
      </c>
      <c r="N10" s="15" t="s">
        <v>72</v>
      </c>
      <c r="O10" s="15" t="s">
        <v>267</v>
      </c>
      <c r="P10" s="15" t="s">
        <v>28</v>
      </c>
      <c r="Q10" s="15">
        <v>7</v>
      </c>
      <c r="R10" s="10" t="s">
        <v>28</v>
      </c>
      <c r="S10" s="131" t="s">
        <v>34</v>
      </c>
      <c r="T10" s="15" t="s">
        <v>360</v>
      </c>
      <c r="U10" s="15" t="s">
        <v>75</v>
      </c>
      <c r="V10" s="15" t="s">
        <v>76</v>
      </c>
      <c r="W10" s="61" t="s">
        <v>864</v>
      </c>
      <c r="X10" s="15" t="s">
        <v>268</v>
      </c>
      <c r="Y10" s="17" t="s">
        <v>269</v>
      </c>
      <c r="Z10" s="17" t="s">
        <v>865</v>
      </c>
    </row>
    <row r="11" spans="1:26" ht="15.9" customHeight="1" x14ac:dyDescent="0.25">
      <c r="A11" s="15" t="s">
        <v>856</v>
      </c>
      <c r="B11" s="15" t="s">
        <v>63</v>
      </c>
      <c r="C11" s="15" t="s">
        <v>186</v>
      </c>
      <c r="D11" s="15" t="s">
        <v>187</v>
      </c>
      <c r="E11" s="15" t="s">
        <v>455</v>
      </c>
      <c r="F11" s="131" t="s">
        <v>34</v>
      </c>
      <c r="G11" s="131" t="s">
        <v>34</v>
      </c>
      <c r="H11" s="15">
        <v>7.2389999999999999</v>
      </c>
      <c r="I11" s="15" t="s">
        <v>112</v>
      </c>
      <c r="J11" s="15">
        <v>0.45</v>
      </c>
      <c r="K11" s="15" t="s">
        <v>866</v>
      </c>
      <c r="L11" s="15" t="s">
        <v>121</v>
      </c>
      <c r="M11" s="15" t="s">
        <v>122</v>
      </c>
      <c r="N11" s="15" t="s">
        <v>72</v>
      </c>
      <c r="O11" s="15">
        <v>12</v>
      </c>
      <c r="P11" s="131" t="s">
        <v>190</v>
      </c>
      <c r="Q11" s="15" t="s">
        <v>445</v>
      </c>
      <c r="R11" s="15" t="s">
        <v>28</v>
      </c>
      <c r="S11" s="131" t="s">
        <v>34</v>
      </c>
      <c r="T11" s="15" t="s">
        <v>113</v>
      </c>
      <c r="U11" s="15" t="s">
        <v>75</v>
      </c>
      <c r="V11" s="15" t="s">
        <v>76</v>
      </c>
      <c r="W11" s="12" t="s">
        <v>1964</v>
      </c>
      <c r="X11" s="15" t="s">
        <v>196</v>
      </c>
      <c r="Y11" s="62" t="s">
        <v>197</v>
      </c>
      <c r="Z11" s="17" t="s">
        <v>1967</v>
      </c>
    </row>
    <row r="12" spans="1:26" ht="15.9" customHeight="1" x14ac:dyDescent="0.25">
      <c r="A12" s="18" t="s">
        <v>856</v>
      </c>
      <c r="B12" s="18" t="s">
        <v>63</v>
      </c>
      <c r="C12" s="18" t="s">
        <v>167</v>
      </c>
      <c r="D12" s="18" t="s">
        <v>168</v>
      </c>
      <c r="E12" s="18" t="s">
        <v>867</v>
      </c>
      <c r="F12" s="132" t="s">
        <v>34</v>
      </c>
      <c r="G12" s="132" t="s">
        <v>34</v>
      </c>
      <c r="H12" s="18">
        <v>206.5</v>
      </c>
      <c r="I12" s="18" t="s">
        <v>112</v>
      </c>
      <c r="J12" s="18">
        <v>0.45</v>
      </c>
      <c r="K12" s="18" t="s">
        <v>868</v>
      </c>
      <c r="L12" s="18" t="s">
        <v>121</v>
      </c>
      <c r="M12" s="18" t="s">
        <v>122</v>
      </c>
      <c r="N12" s="15" t="s">
        <v>72</v>
      </c>
      <c r="O12" s="131" t="s">
        <v>171</v>
      </c>
      <c r="P12" s="131" t="s">
        <v>123</v>
      </c>
      <c r="Q12" s="15" t="s">
        <v>869</v>
      </c>
      <c r="R12" s="15" t="s">
        <v>28</v>
      </c>
      <c r="S12" s="131" t="s">
        <v>34</v>
      </c>
      <c r="T12" s="18" t="s">
        <v>113</v>
      </c>
      <c r="U12" s="18" t="s">
        <v>75</v>
      </c>
      <c r="V12" s="18" t="s">
        <v>76</v>
      </c>
      <c r="W12" s="56" t="s">
        <v>1964</v>
      </c>
      <c r="X12" s="18" t="s">
        <v>152</v>
      </c>
      <c r="Y12" s="56" t="s">
        <v>153</v>
      </c>
      <c r="Z12" s="56" t="s">
        <v>870</v>
      </c>
    </row>
    <row r="13" spans="1:26" ht="15.9" customHeight="1" x14ac:dyDescent="0.25">
      <c r="A13" s="15" t="s">
        <v>856</v>
      </c>
      <c r="B13" s="15" t="s">
        <v>81</v>
      </c>
      <c r="C13" s="15" t="s">
        <v>173</v>
      </c>
      <c r="D13" s="15" t="s">
        <v>174</v>
      </c>
      <c r="E13" s="15" t="s">
        <v>175</v>
      </c>
      <c r="F13" s="18">
        <v>0.75</v>
      </c>
      <c r="G13" s="18" t="s">
        <v>67</v>
      </c>
      <c r="H13" s="15">
        <f>Table2[[#This Row],[Concentration effective (avant conversion)]]*1000</f>
        <v>750</v>
      </c>
      <c r="I13" s="18" t="s">
        <v>112</v>
      </c>
      <c r="J13" s="18">
        <v>0.45</v>
      </c>
      <c r="K13" s="15" t="s">
        <v>871</v>
      </c>
      <c r="L13" s="18" t="s">
        <v>121</v>
      </c>
      <c r="M13" s="18" t="s">
        <v>122</v>
      </c>
      <c r="N13" s="18" t="s">
        <v>72</v>
      </c>
      <c r="O13" s="27">
        <v>23</v>
      </c>
      <c r="P13" s="131" t="s">
        <v>123</v>
      </c>
      <c r="Q13" s="15" t="s">
        <v>177</v>
      </c>
      <c r="R13" s="15" t="s">
        <v>28</v>
      </c>
      <c r="S13" s="131" t="s">
        <v>34</v>
      </c>
      <c r="T13" s="15" t="s">
        <v>74</v>
      </c>
      <c r="U13" s="18" t="s">
        <v>75</v>
      </c>
      <c r="V13" s="15" t="s">
        <v>76</v>
      </c>
      <c r="W13" s="12" t="s">
        <v>1964</v>
      </c>
      <c r="X13" s="15" t="s">
        <v>126</v>
      </c>
      <c r="Y13" s="12" t="s">
        <v>127</v>
      </c>
      <c r="Z13" s="12" t="s">
        <v>872</v>
      </c>
    </row>
    <row r="14" spans="1:26" ht="15.9" customHeight="1" x14ac:dyDescent="0.25">
      <c r="A14" s="15" t="s">
        <v>856</v>
      </c>
      <c r="B14" s="15" t="s">
        <v>81</v>
      </c>
      <c r="C14" s="15" t="s">
        <v>199</v>
      </c>
      <c r="D14" s="15" t="s">
        <v>200</v>
      </c>
      <c r="E14" s="15" t="s">
        <v>155</v>
      </c>
      <c r="F14" s="18">
        <v>1.04</v>
      </c>
      <c r="G14" s="18" t="s">
        <v>67</v>
      </c>
      <c r="H14" s="15">
        <f>Table2[[#This Row],[Concentration effective (avant conversion)]]*1000</f>
        <v>1040</v>
      </c>
      <c r="I14" s="18" t="s">
        <v>112</v>
      </c>
      <c r="J14" s="18">
        <v>0.45</v>
      </c>
      <c r="K14" s="15" t="s">
        <v>873</v>
      </c>
      <c r="L14" s="18" t="s">
        <v>121</v>
      </c>
      <c r="M14" s="18" t="s">
        <v>122</v>
      </c>
      <c r="N14" s="18" t="s">
        <v>72</v>
      </c>
      <c r="O14" s="27">
        <v>24</v>
      </c>
      <c r="P14" s="131" t="s">
        <v>123</v>
      </c>
      <c r="Q14" s="15" t="s">
        <v>874</v>
      </c>
      <c r="R14" s="15" t="s">
        <v>28</v>
      </c>
      <c r="S14" s="131" t="s">
        <v>34</v>
      </c>
      <c r="T14" s="15" t="s">
        <v>74</v>
      </c>
      <c r="U14" s="18" t="s">
        <v>75</v>
      </c>
      <c r="V14" s="15" t="s">
        <v>76</v>
      </c>
      <c r="W14" s="12" t="s">
        <v>1964</v>
      </c>
      <c r="X14" s="15" t="s">
        <v>126</v>
      </c>
      <c r="Y14" s="12" t="s">
        <v>127</v>
      </c>
      <c r="Z14" s="12" t="s">
        <v>875</v>
      </c>
    </row>
    <row r="15" spans="1:26" ht="15.9" customHeight="1" x14ac:dyDescent="0.25">
      <c r="A15" s="10" t="s">
        <v>856</v>
      </c>
      <c r="B15" s="15" t="s">
        <v>63</v>
      </c>
      <c r="C15" s="15" t="s">
        <v>96</v>
      </c>
      <c r="D15" s="10" t="s">
        <v>97</v>
      </c>
      <c r="E15" s="15" t="s">
        <v>876</v>
      </c>
      <c r="F15" s="131" t="s">
        <v>34</v>
      </c>
      <c r="G15" s="131" t="s">
        <v>34</v>
      </c>
      <c r="H15" s="15">
        <v>19.8</v>
      </c>
      <c r="I15" s="15" t="s">
        <v>112</v>
      </c>
      <c r="J15" s="15">
        <v>0.45</v>
      </c>
      <c r="K15" s="15" t="s">
        <v>877</v>
      </c>
      <c r="L15" s="15" t="s">
        <v>121</v>
      </c>
      <c r="M15" s="15" t="s">
        <v>122</v>
      </c>
      <c r="N15" s="15" t="s">
        <v>72</v>
      </c>
      <c r="O15" s="15">
        <v>25</v>
      </c>
      <c r="P15" s="131" t="s">
        <v>190</v>
      </c>
      <c r="Q15" s="15" t="s">
        <v>195</v>
      </c>
      <c r="R15" s="15" t="s">
        <v>28</v>
      </c>
      <c r="S15" s="131" t="s">
        <v>34</v>
      </c>
      <c r="T15" s="15" t="s">
        <v>113</v>
      </c>
      <c r="U15" s="15" t="s">
        <v>75</v>
      </c>
      <c r="V15" s="15" t="s">
        <v>76</v>
      </c>
      <c r="W15" s="12" t="s">
        <v>1963</v>
      </c>
      <c r="X15" s="15" t="s">
        <v>196</v>
      </c>
      <c r="Y15" s="56" t="s">
        <v>197</v>
      </c>
      <c r="Z15" s="12" t="s">
        <v>878</v>
      </c>
    </row>
    <row r="16" spans="1:26" ht="15.9" customHeight="1" x14ac:dyDescent="0.25">
      <c r="A16" s="15" t="s">
        <v>856</v>
      </c>
      <c r="B16" s="15" t="s">
        <v>81</v>
      </c>
      <c r="C16" s="15" t="s">
        <v>147</v>
      </c>
      <c r="D16" s="15" t="s">
        <v>83</v>
      </c>
      <c r="E16" s="15" t="s">
        <v>148</v>
      </c>
      <c r="F16" s="131" t="s">
        <v>34</v>
      </c>
      <c r="G16" s="131" t="s">
        <v>34</v>
      </c>
      <c r="H16" s="15">
        <v>9.7899999999999991</v>
      </c>
      <c r="I16" s="15" t="s">
        <v>112</v>
      </c>
      <c r="J16" s="15">
        <v>0.45</v>
      </c>
      <c r="K16" s="15" t="s">
        <v>879</v>
      </c>
      <c r="L16" s="15" t="s">
        <v>121</v>
      </c>
      <c r="M16" s="15" t="s">
        <v>122</v>
      </c>
      <c r="N16" s="15" t="s">
        <v>72</v>
      </c>
      <c r="O16" s="15" t="s">
        <v>150</v>
      </c>
      <c r="P16" s="15">
        <v>30</v>
      </c>
      <c r="Q16" s="15" t="s">
        <v>151</v>
      </c>
      <c r="R16" s="15" t="s">
        <v>28</v>
      </c>
      <c r="S16" s="131" t="s">
        <v>34</v>
      </c>
      <c r="T16" s="15" t="s">
        <v>113</v>
      </c>
      <c r="U16" s="15" t="s">
        <v>75</v>
      </c>
      <c r="V16" s="15" t="s">
        <v>76</v>
      </c>
      <c r="W16" s="12" t="s">
        <v>1963</v>
      </c>
      <c r="X16" s="15" t="s">
        <v>152</v>
      </c>
      <c r="Y16" s="56" t="s">
        <v>153</v>
      </c>
      <c r="Z16" s="12" t="s">
        <v>2025</v>
      </c>
    </row>
    <row r="17" spans="1:26" ht="15.9" customHeight="1" x14ac:dyDescent="0.25">
      <c r="A17" s="15" t="s">
        <v>856</v>
      </c>
      <c r="B17" s="15" t="s">
        <v>81</v>
      </c>
      <c r="C17" s="15" t="s">
        <v>104</v>
      </c>
      <c r="D17" s="10" t="s">
        <v>105</v>
      </c>
      <c r="E17" s="15" t="s">
        <v>155</v>
      </c>
      <c r="F17" s="131" t="s">
        <v>34</v>
      </c>
      <c r="G17" s="131" t="s">
        <v>34</v>
      </c>
      <c r="H17" s="15">
        <v>71.7</v>
      </c>
      <c r="I17" s="15" t="s">
        <v>112</v>
      </c>
      <c r="J17" s="15">
        <v>0.45</v>
      </c>
      <c r="K17" s="15" t="s">
        <v>880</v>
      </c>
      <c r="L17" s="15" t="s">
        <v>121</v>
      </c>
      <c r="M17" s="15" t="s">
        <v>122</v>
      </c>
      <c r="N17" s="15" t="s">
        <v>72</v>
      </c>
      <c r="O17" s="15" t="s">
        <v>157</v>
      </c>
      <c r="P17" s="15">
        <v>30</v>
      </c>
      <c r="Q17" s="15" t="s">
        <v>158</v>
      </c>
      <c r="R17" s="15" t="s">
        <v>28</v>
      </c>
      <c r="S17" s="131" t="s">
        <v>34</v>
      </c>
      <c r="T17" s="15" t="s">
        <v>113</v>
      </c>
      <c r="U17" s="15" t="s">
        <v>75</v>
      </c>
      <c r="V17" s="15" t="s">
        <v>76</v>
      </c>
      <c r="W17" s="12" t="s">
        <v>1963</v>
      </c>
      <c r="X17" s="15" t="s">
        <v>152</v>
      </c>
      <c r="Y17" s="56" t="s">
        <v>153</v>
      </c>
      <c r="Z17" s="12" t="s">
        <v>2026</v>
      </c>
    </row>
    <row r="18" spans="1:26" ht="15.9" customHeight="1" x14ac:dyDescent="0.25">
      <c r="A18" s="15" t="s">
        <v>856</v>
      </c>
      <c r="B18" s="15" t="s">
        <v>129</v>
      </c>
      <c r="C18" s="15" t="s">
        <v>217</v>
      </c>
      <c r="D18" s="15" t="s">
        <v>218</v>
      </c>
      <c r="E18" s="15" t="s">
        <v>219</v>
      </c>
      <c r="F18" s="131" t="s">
        <v>34</v>
      </c>
      <c r="G18" s="131" t="s">
        <v>34</v>
      </c>
      <c r="H18" s="15">
        <v>538.78</v>
      </c>
      <c r="I18" s="15" t="s">
        <v>86</v>
      </c>
      <c r="J18" s="132" t="s">
        <v>34</v>
      </c>
      <c r="K18" s="15" t="s">
        <v>881</v>
      </c>
      <c r="L18" s="15" t="s">
        <v>121</v>
      </c>
      <c r="M18" s="15" t="s">
        <v>122</v>
      </c>
      <c r="N18" s="15" t="s">
        <v>72</v>
      </c>
      <c r="O18" s="27">
        <v>25</v>
      </c>
      <c r="P18" s="131" t="s">
        <v>123</v>
      </c>
      <c r="Q18" s="27" t="s">
        <v>882</v>
      </c>
      <c r="R18" s="15" t="s">
        <v>28</v>
      </c>
      <c r="S18" s="131" t="s">
        <v>34</v>
      </c>
      <c r="T18" s="15" t="s">
        <v>360</v>
      </c>
      <c r="U18" s="15" t="s">
        <v>75</v>
      </c>
      <c r="V18" s="15" t="s">
        <v>76</v>
      </c>
      <c r="W18" s="12" t="s">
        <v>1938</v>
      </c>
      <c r="X18" s="15" t="s">
        <v>183</v>
      </c>
      <c r="Y18" s="56" t="s">
        <v>883</v>
      </c>
      <c r="Z18" s="12" t="s">
        <v>2030</v>
      </c>
    </row>
    <row r="19" spans="1:26" ht="15.9" customHeight="1" x14ac:dyDescent="0.25">
      <c r="A19" s="15" t="s">
        <v>856</v>
      </c>
      <c r="B19" s="15" t="s">
        <v>129</v>
      </c>
      <c r="C19" s="15" t="s">
        <v>884</v>
      </c>
      <c r="D19" s="10" t="s">
        <v>180</v>
      </c>
      <c r="E19" s="15" t="s">
        <v>181</v>
      </c>
      <c r="F19" s="131" t="s">
        <v>34</v>
      </c>
      <c r="G19" s="131" t="s">
        <v>34</v>
      </c>
      <c r="H19" s="15">
        <v>3.5910000000000002</v>
      </c>
      <c r="I19" s="15" t="s">
        <v>112</v>
      </c>
      <c r="J19" s="15">
        <v>0.45</v>
      </c>
      <c r="K19" s="15" t="s">
        <v>885</v>
      </c>
      <c r="L19" s="15" t="s">
        <v>121</v>
      </c>
      <c r="M19" s="15" t="s">
        <v>87</v>
      </c>
      <c r="N19" s="15" t="s">
        <v>72</v>
      </c>
      <c r="O19" s="27">
        <v>25</v>
      </c>
      <c r="P19" s="131" t="s">
        <v>123</v>
      </c>
      <c r="Q19" s="27">
        <v>6.5</v>
      </c>
      <c r="R19" s="15" t="s">
        <v>28</v>
      </c>
      <c r="S19" s="131" t="s">
        <v>34</v>
      </c>
      <c r="T19" s="15" t="s">
        <v>113</v>
      </c>
      <c r="U19" s="15" t="s">
        <v>75</v>
      </c>
      <c r="V19" s="15" t="s">
        <v>76</v>
      </c>
      <c r="W19" s="12" t="s">
        <v>1940</v>
      </c>
      <c r="X19" s="15" t="s">
        <v>183</v>
      </c>
      <c r="Y19" s="56" t="s">
        <v>883</v>
      </c>
      <c r="Z19" s="12" t="s">
        <v>886</v>
      </c>
    </row>
    <row r="20" spans="1:26" ht="15.9" customHeight="1" x14ac:dyDescent="0.25">
      <c r="A20" s="15" t="s">
        <v>856</v>
      </c>
      <c r="B20" s="15" t="s">
        <v>129</v>
      </c>
      <c r="C20" s="15" t="s">
        <v>179</v>
      </c>
      <c r="D20" s="10" t="s">
        <v>180</v>
      </c>
      <c r="E20" s="15" t="s">
        <v>181</v>
      </c>
      <c r="F20" s="131" t="s">
        <v>34</v>
      </c>
      <c r="G20" s="131" t="s">
        <v>34</v>
      </c>
      <c r="H20" s="15">
        <v>9.5741999999999994</v>
      </c>
      <c r="I20" s="15" t="s">
        <v>112</v>
      </c>
      <c r="J20" s="15">
        <v>0.45</v>
      </c>
      <c r="K20" s="15" t="s">
        <v>887</v>
      </c>
      <c r="L20" s="15" t="s">
        <v>121</v>
      </c>
      <c r="M20" s="15" t="s">
        <v>87</v>
      </c>
      <c r="N20" s="15" t="s">
        <v>72</v>
      </c>
      <c r="O20" s="27">
        <v>25</v>
      </c>
      <c r="P20" s="131" t="s">
        <v>123</v>
      </c>
      <c r="Q20" s="27">
        <v>6.5</v>
      </c>
      <c r="R20" s="15" t="s">
        <v>28</v>
      </c>
      <c r="S20" s="131" t="s">
        <v>34</v>
      </c>
      <c r="T20" s="15" t="s">
        <v>113</v>
      </c>
      <c r="U20" s="15" t="s">
        <v>75</v>
      </c>
      <c r="V20" s="15" t="s">
        <v>76</v>
      </c>
      <c r="W20" s="12" t="s">
        <v>1940</v>
      </c>
      <c r="X20" s="15" t="s">
        <v>183</v>
      </c>
      <c r="Y20" s="56" t="s">
        <v>883</v>
      </c>
      <c r="Z20" s="12" t="s">
        <v>1968</v>
      </c>
    </row>
    <row r="21" spans="1:26" ht="15.9" customHeight="1" x14ac:dyDescent="0.25">
      <c r="A21" s="10" t="s">
        <v>837</v>
      </c>
      <c r="B21" s="10" t="s">
        <v>81</v>
      </c>
      <c r="C21" s="10" t="s">
        <v>161</v>
      </c>
      <c r="D21" s="10" t="s">
        <v>83</v>
      </c>
      <c r="E21" s="10" t="s">
        <v>625</v>
      </c>
      <c r="F21" s="10">
        <v>1.47</v>
      </c>
      <c r="G21" s="18" t="s">
        <v>67</v>
      </c>
      <c r="H21" s="10">
        <f>Table2[[#This Row],[Concentration effective (avant conversion)]]*1000</f>
        <v>1470</v>
      </c>
      <c r="I21" s="56" t="s">
        <v>643</v>
      </c>
      <c r="J21" s="131" t="s">
        <v>34</v>
      </c>
      <c r="K21" s="10" t="s">
        <v>69</v>
      </c>
      <c r="L21" s="18" t="s">
        <v>70</v>
      </c>
      <c r="M21" s="18" t="s">
        <v>87</v>
      </c>
      <c r="N21" s="18" t="s">
        <v>72</v>
      </c>
      <c r="O21" s="15" t="s">
        <v>628</v>
      </c>
      <c r="P21" s="15">
        <v>250</v>
      </c>
      <c r="Q21" s="15" t="s">
        <v>641</v>
      </c>
      <c r="R21" s="15" t="s">
        <v>28</v>
      </c>
      <c r="S21" s="133" t="s">
        <v>34</v>
      </c>
      <c r="T21" s="10" t="s">
        <v>74</v>
      </c>
      <c r="U21" s="18" t="s">
        <v>75</v>
      </c>
      <c r="V21" s="10" t="s">
        <v>90</v>
      </c>
      <c r="W21" s="58" t="s">
        <v>888</v>
      </c>
      <c r="X21" s="10" t="s">
        <v>630</v>
      </c>
      <c r="Y21" s="25" t="s">
        <v>631</v>
      </c>
      <c r="Z21" s="25" t="s">
        <v>889</v>
      </c>
    </row>
    <row r="22" spans="1:26" ht="15.9" customHeight="1" x14ac:dyDescent="0.25">
      <c r="A22" s="10" t="s">
        <v>837</v>
      </c>
      <c r="B22" s="10" t="s">
        <v>81</v>
      </c>
      <c r="C22" s="10" t="s">
        <v>161</v>
      </c>
      <c r="D22" s="10" t="s">
        <v>83</v>
      </c>
      <c r="E22" s="10" t="s">
        <v>625</v>
      </c>
      <c r="F22" s="10">
        <v>2.85</v>
      </c>
      <c r="G22" s="18" t="s">
        <v>67</v>
      </c>
      <c r="H22" s="10">
        <f>Table2[[#This Row],[Concentration effective (avant conversion)]]*1000</f>
        <v>2850</v>
      </c>
      <c r="I22" s="56" t="s">
        <v>644</v>
      </c>
      <c r="J22" s="131" t="s">
        <v>34</v>
      </c>
      <c r="K22" s="10" t="s">
        <v>69</v>
      </c>
      <c r="L22" s="18" t="s">
        <v>70</v>
      </c>
      <c r="M22" s="18" t="s">
        <v>87</v>
      </c>
      <c r="N22" s="18" t="s">
        <v>72</v>
      </c>
      <c r="O22" s="15" t="s">
        <v>628</v>
      </c>
      <c r="P22" s="15">
        <v>250</v>
      </c>
      <c r="Q22" s="15" t="s">
        <v>641</v>
      </c>
      <c r="R22" s="15" t="s">
        <v>28</v>
      </c>
      <c r="S22" s="133" t="s">
        <v>34</v>
      </c>
      <c r="T22" s="10" t="s">
        <v>74</v>
      </c>
      <c r="U22" s="18" t="s">
        <v>75</v>
      </c>
      <c r="V22" s="10" t="s">
        <v>90</v>
      </c>
      <c r="W22" s="58" t="s">
        <v>888</v>
      </c>
      <c r="X22" s="10" t="s">
        <v>630</v>
      </c>
      <c r="Y22" s="25" t="s">
        <v>631</v>
      </c>
      <c r="Z22" s="25" t="s">
        <v>889</v>
      </c>
    </row>
    <row r="23" spans="1:26" ht="15.9" customHeight="1" x14ac:dyDescent="0.25">
      <c r="A23" s="10" t="s">
        <v>890</v>
      </c>
      <c r="B23" s="10" t="s">
        <v>81</v>
      </c>
      <c r="C23" s="10" t="s">
        <v>161</v>
      </c>
      <c r="D23" s="10" t="s">
        <v>83</v>
      </c>
      <c r="E23" s="10" t="s">
        <v>233</v>
      </c>
      <c r="F23" s="18">
        <v>3.2</v>
      </c>
      <c r="G23" s="18" t="s">
        <v>67</v>
      </c>
      <c r="H23" s="10">
        <f>Table2[[#This Row],[Concentration effective (avant conversion)]]*1000</f>
        <v>3200</v>
      </c>
      <c r="I23" s="18" t="s">
        <v>112</v>
      </c>
      <c r="J23" s="18">
        <v>0.45</v>
      </c>
      <c r="K23" s="10" t="s">
        <v>891</v>
      </c>
      <c r="L23" s="18" t="s">
        <v>70</v>
      </c>
      <c r="M23" s="18" t="s">
        <v>87</v>
      </c>
      <c r="N23" s="18" t="s">
        <v>72</v>
      </c>
      <c r="O23" s="15" t="s">
        <v>892</v>
      </c>
      <c r="P23" s="15">
        <v>220</v>
      </c>
      <c r="Q23" s="15" t="s">
        <v>893</v>
      </c>
      <c r="R23" s="15" t="s">
        <v>28</v>
      </c>
      <c r="S23" s="131" t="s">
        <v>34</v>
      </c>
      <c r="T23" s="10" t="s">
        <v>113</v>
      </c>
      <c r="U23" s="18" t="s">
        <v>75</v>
      </c>
      <c r="V23" s="10" t="s">
        <v>76</v>
      </c>
      <c r="W23" s="58" t="s">
        <v>1970</v>
      </c>
      <c r="X23" s="10" t="s">
        <v>894</v>
      </c>
      <c r="Y23" s="25" t="s">
        <v>895</v>
      </c>
      <c r="Z23" s="25" t="s">
        <v>896</v>
      </c>
    </row>
    <row r="24" spans="1:26" ht="15.9" customHeight="1" x14ac:dyDescent="0.25">
      <c r="A24" s="10" t="s">
        <v>852</v>
      </c>
      <c r="B24" s="10" t="s">
        <v>63</v>
      </c>
      <c r="C24" s="10" t="s">
        <v>238</v>
      </c>
      <c r="D24" s="10" t="s">
        <v>239</v>
      </c>
      <c r="E24" s="10" t="s">
        <v>233</v>
      </c>
      <c r="F24" s="18">
        <v>2.5299999999999998</v>
      </c>
      <c r="G24" s="18" t="s">
        <v>67</v>
      </c>
      <c r="H24" s="10">
        <f>Table2[[#This Row],[Concentration effective (avant conversion)]]*1000</f>
        <v>2530</v>
      </c>
      <c r="I24" s="56" t="s">
        <v>389</v>
      </c>
      <c r="J24" s="132" t="s">
        <v>34</v>
      </c>
      <c r="K24" s="32" t="s">
        <v>69</v>
      </c>
      <c r="L24" s="18" t="s">
        <v>70</v>
      </c>
      <c r="M24" s="18" t="s">
        <v>87</v>
      </c>
      <c r="N24" s="18" t="s">
        <v>72</v>
      </c>
      <c r="O24" s="15">
        <v>24</v>
      </c>
      <c r="P24" s="15" t="s">
        <v>28</v>
      </c>
      <c r="Q24" s="15" t="s">
        <v>390</v>
      </c>
      <c r="R24" s="15" t="s">
        <v>28</v>
      </c>
      <c r="S24" s="131" t="s">
        <v>34</v>
      </c>
      <c r="T24" s="10" t="s">
        <v>74</v>
      </c>
      <c r="U24" s="18" t="s">
        <v>75</v>
      </c>
      <c r="V24" s="10" t="s">
        <v>90</v>
      </c>
      <c r="W24" s="133" t="s">
        <v>34</v>
      </c>
      <c r="X24" s="10" t="s">
        <v>391</v>
      </c>
      <c r="Y24" s="25" t="s">
        <v>392</v>
      </c>
      <c r="Z24" s="25" t="s">
        <v>393</v>
      </c>
    </row>
    <row r="25" spans="1:26" ht="15.9" customHeight="1" x14ac:dyDescent="0.25">
      <c r="A25" s="10" t="s">
        <v>837</v>
      </c>
      <c r="B25" s="15" t="s">
        <v>81</v>
      </c>
      <c r="C25" s="15" t="s">
        <v>109</v>
      </c>
      <c r="D25" s="15" t="s">
        <v>110</v>
      </c>
      <c r="E25" s="15" t="s">
        <v>897</v>
      </c>
      <c r="F25" s="131" t="s">
        <v>34</v>
      </c>
      <c r="G25" s="131" t="s">
        <v>34</v>
      </c>
      <c r="H25" s="15">
        <v>70</v>
      </c>
      <c r="I25" s="15" t="s">
        <v>86</v>
      </c>
      <c r="J25" s="132" t="s">
        <v>34</v>
      </c>
      <c r="K25" s="15" t="s">
        <v>898</v>
      </c>
      <c r="L25" s="15" t="s">
        <v>70</v>
      </c>
      <c r="M25" s="15" t="s">
        <v>87</v>
      </c>
      <c r="N25" s="15" t="s">
        <v>72</v>
      </c>
      <c r="O25" s="15" t="s">
        <v>267</v>
      </c>
      <c r="P25" s="15" t="s">
        <v>28</v>
      </c>
      <c r="Q25" s="15">
        <v>7</v>
      </c>
      <c r="R25" s="10" t="s">
        <v>28</v>
      </c>
      <c r="S25" s="131" t="s">
        <v>34</v>
      </c>
      <c r="T25" s="15" t="s">
        <v>360</v>
      </c>
      <c r="U25" s="15" t="s">
        <v>75</v>
      </c>
      <c r="V25" s="15" t="s">
        <v>90</v>
      </c>
      <c r="W25" s="61" t="s">
        <v>899</v>
      </c>
      <c r="X25" s="15" t="s">
        <v>268</v>
      </c>
      <c r="Y25" s="12" t="s">
        <v>269</v>
      </c>
      <c r="Z25" s="12" t="s">
        <v>865</v>
      </c>
    </row>
    <row r="26" spans="1:26" ht="15.9" customHeight="1" x14ac:dyDescent="0.25">
      <c r="A26" s="15" t="s">
        <v>856</v>
      </c>
      <c r="B26" s="15" t="s">
        <v>63</v>
      </c>
      <c r="C26" s="15" t="s">
        <v>64</v>
      </c>
      <c r="D26" s="15" t="s">
        <v>65</v>
      </c>
      <c r="E26" s="15" t="s">
        <v>66</v>
      </c>
      <c r="F26" s="132" t="s">
        <v>34</v>
      </c>
      <c r="G26" s="132" t="s">
        <v>34</v>
      </c>
      <c r="H26" s="15" t="s">
        <v>306</v>
      </c>
      <c r="I26" s="12" t="s">
        <v>389</v>
      </c>
      <c r="J26" s="132" t="s">
        <v>34</v>
      </c>
      <c r="K26" s="10" t="s">
        <v>69</v>
      </c>
      <c r="L26" s="15" t="s">
        <v>70</v>
      </c>
      <c r="M26" s="15" t="s">
        <v>87</v>
      </c>
      <c r="N26" s="15" t="s">
        <v>72</v>
      </c>
      <c r="O26" s="15">
        <v>15</v>
      </c>
      <c r="P26" s="15" t="s">
        <v>28</v>
      </c>
      <c r="Q26" s="15" t="s">
        <v>28</v>
      </c>
      <c r="R26" s="15" t="s">
        <v>28</v>
      </c>
      <c r="S26" s="131" t="s">
        <v>34</v>
      </c>
      <c r="T26" s="15" t="s">
        <v>360</v>
      </c>
      <c r="U26" s="15" t="s">
        <v>75</v>
      </c>
      <c r="V26" s="15" t="s">
        <v>90</v>
      </c>
      <c r="W26" s="172" t="s">
        <v>2011</v>
      </c>
      <c r="X26" s="15" t="s">
        <v>307</v>
      </c>
      <c r="Y26" s="12" t="s">
        <v>308</v>
      </c>
      <c r="Z26" s="12" t="s">
        <v>900</v>
      </c>
    </row>
    <row r="27" spans="1:26" ht="15.9" customHeight="1" x14ac:dyDescent="0.25">
      <c r="A27" s="10" t="s">
        <v>820</v>
      </c>
      <c r="B27" s="10" t="s">
        <v>81</v>
      </c>
      <c r="C27" s="10" t="s">
        <v>821</v>
      </c>
      <c r="D27" s="10" t="s">
        <v>83</v>
      </c>
      <c r="E27" s="10" t="s">
        <v>625</v>
      </c>
      <c r="F27" s="18">
        <v>14.84</v>
      </c>
      <c r="G27" s="18" t="s">
        <v>67</v>
      </c>
      <c r="H27" s="10">
        <f>Table2[[#This Row],[Concentration effective (avant conversion)]]*1000</f>
        <v>14840</v>
      </c>
      <c r="I27" s="18" t="s">
        <v>98</v>
      </c>
      <c r="J27" s="132" t="s">
        <v>34</v>
      </c>
      <c r="K27" s="10" t="s">
        <v>163</v>
      </c>
      <c r="L27" s="18" t="s">
        <v>70</v>
      </c>
      <c r="M27" s="18" t="s">
        <v>87</v>
      </c>
      <c r="N27" s="18" t="s">
        <v>72</v>
      </c>
      <c r="O27" s="15">
        <v>20</v>
      </c>
      <c r="P27" s="15" t="s">
        <v>823</v>
      </c>
      <c r="Q27" s="15" t="s">
        <v>824</v>
      </c>
      <c r="R27" s="15" t="s">
        <v>28</v>
      </c>
      <c r="S27" s="131" t="s">
        <v>34</v>
      </c>
      <c r="T27" s="10" t="s">
        <v>113</v>
      </c>
      <c r="U27" s="18" t="s">
        <v>75</v>
      </c>
      <c r="V27" s="10" t="s">
        <v>76</v>
      </c>
      <c r="W27" s="58" t="s">
        <v>901</v>
      </c>
      <c r="X27" s="10" t="s">
        <v>826</v>
      </c>
      <c r="Y27" s="25" t="s">
        <v>827</v>
      </c>
      <c r="Z27" s="25" t="s">
        <v>902</v>
      </c>
    </row>
    <row r="28" spans="1:26" ht="15.9" customHeight="1" x14ac:dyDescent="0.25">
      <c r="A28" s="10" t="s">
        <v>890</v>
      </c>
      <c r="B28" s="10" t="s">
        <v>81</v>
      </c>
      <c r="C28" s="10" t="s">
        <v>161</v>
      </c>
      <c r="D28" s="10" t="s">
        <v>83</v>
      </c>
      <c r="E28" s="10" t="s">
        <v>903</v>
      </c>
      <c r="F28" s="131" t="s">
        <v>34</v>
      </c>
      <c r="G28" s="131" t="s">
        <v>34</v>
      </c>
      <c r="H28" s="10">
        <v>80.11</v>
      </c>
      <c r="I28" s="18" t="s">
        <v>112</v>
      </c>
      <c r="J28" s="18">
        <v>0.45</v>
      </c>
      <c r="K28" s="10" t="s">
        <v>163</v>
      </c>
      <c r="L28" s="18" t="s">
        <v>121</v>
      </c>
      <c r="M28" s="18" t="s">
        <v>122</v>
      </c>
      <c r="N28" s="18" t="s">
        <v>72</v>
      </c>
      <c r="O28" s="15" t="s">
        <v>892</v>
      </c>
      <c r="P28" s="15">
        <v>220</v>
      </c>
      <c r="Q28" s="15" t="s">
        <v>893</v>
      </c>
      <c r="R28" s="15" t="s">
        <v>28</v>
      </c>
      <c r="S28" s="131" t="s">
        <v>34</v>
      </c>
      <c r="T28" s="10" t="s">
        <v>74</v>
      </c>
      <c r="U28" s="18" t="s">
        <v>75</v>
      </c>
      <c r="V28" s="10" t="s">
        <v>76</v>
      </c>
      <c r="W28" s="25" t="s">
        <v>904</v>
      </c>
      <c r="X28" s="10" t="s">
        <v>894</v>
      </c>
      <c r="Y28" s="25" t="s">
        <v>895</v>
      </c>
      <c r="Z28" s="25" t="s">
        <v>905</v>
      </c>
    </row>
    <row r="29" spans="1:26" ht="15.9" customHeight="1" x14ac:dyDescent="0.25">
      <c r="A29" s="10" t="s">
        <v>890</v>
      </c>
      <c r="B29" s="10" t="s">
        <v>81</v>
      </c>
      <c r="C29" s="10" t="s">
        <v>161</v>
      </c>
      <c r="D29" s="10" t="s">
        <v>83</v>
      </c>
      <c r="E29" s="10" t="s">
        <v>906</v>
      </c>
      <c r="F29" s="132" t="s">
        <v>34</v>
      </c>
      <c r="G29" s="132" t="s">
        <v>34</v>
      </c>
      <c r="H29" s="10">
        <v>80.11</v>
      </c>
      <c r="I29" s="18" t="s">
        <v>112</v>
      </c>
      <c r="J29" s="18">
        <v>0.45</v>
      </c>
      <c r="K29" s="10" t="s">
        <v>163</v>
      </c>
      <c r="L29" s="18" t="s">
        <v>121</v>
      </c>
      <c r="M29" s="18" t="s">
        <v>122</v>
      </c>
      <c r="N29" s="18" t="s">
        <v>72</v>
      </c>
      <c r="O29" s="15" t="s">
        <v>892</v>
      </c>
      <c r="P29" s="15">
        <v>220</v>
      </c>
      <c r="Q29" s="15" t="s">
        <v>893</v>
      </c>
      <c r="R29" s="15" t="s">
        <v>28</v>
      </c>
      <c r="S29" s="131" t="s">
        <v>34</v>
      </c>
      <c r="T29" s="10" t="s">
        <v>74</v>
      </c>
      <c r="U29" s="18" t="s">
        <v>75</v>
      </c>
      <c r="V29" s="10" t="s">
        <v>76</v>
      </c>
      <c r="W29" s="25" t="s">
        <v>904</v>
      </c>
      <c r="X29" s="10" t="s">
        <v>894</v>
      </c>
      <c r="Y29" s="25" t="s">
        <v>895</v>
      </c>
      <c r="Z29" s="25" t="s">
        <v>905</v>
      </c>
    </row>
    <row r="30" spans="1:26" ht="15.9" customHeight="1" x14ac:dyDescent="0.25">
      <c r="A30" s="10" t="s">
        <v>852</v>
      </c>
      <c r="B30" s="10" t="s">
        <v>129</v>
      </c>
      <c r="C30" s="10" t="s">
        <v>223</v>
      </c>
      <c r="D30" s="10" t="s">
        <v>180</v>
      </c>
      <c r="E30" s="15" t="s">
        <v>907</v>
      </c>
      <c r="F30" s="18">
        <v>0.05</v>
      </c>
      <c r="G30" s="18" t="s">
        <v>225</v>
      </c>
      <c r="H30" s="15">
        <f>Table2[[#This Row],[Concentration effective (avant conversion)]]*138.905</f>
        <v>6.9452500000000006</v>
      </c>
      <c r="I30" s="18" t="s">
        <v>250</v>
      </c>
      <c r="J30" s="132" t="s">
        <v>34</v>
      </c>
      <c r="K30" s="32" t="s">
        <v>69</v>
      </c>
      <c r="L30" s="18" t="s">
        <v>121</v>
      </c>
      <c r="M30" s="18" t="s">
        <v>87</v>
      </c>
      <c r="N30" s="18" t="s">
        <v>72</v>
      </c>
      <c r="O30" s="15">
        <v>20</v>
      </c>
      <c r="P30" s="15" t="s">
        <v>853</v>
      </c>
      <c r="Q30" s="15">
        <v>5.5</v>
      </c>
      <c r="R30" s="15" t="s">
        <v>28</v>
      </c>
      <c r="S30" s="131" t="s">
        <v>34</v>
      </c>
      <c r="T30" s="15" t="s">
        <v>360</v>
      </c>
      <c r="U30" s="18" t="s">
        <v>75</v>
      </c>
      <c r="V30" s="15" t="s">
        <v>90</v>
      </c>
      <c r="W30" s="131" t="s">
        <v>34</v>
      </c>
      <c r="X30" s="15" t="s">
        <v>230</v>
      </c>
      <c r="Y30" s="12" t="s">
        <v>231</v>
      </c>
      <c r="Z30" s="12" t="s">
        <v>908</v>
      </c>
    </row>
    <row r="31" spans="1:26" ht="15.9" customHeight="1" x14ac:dyDescent="0.25">
      <c r="A31" s="10" t="s">
        <v>852</v>
      </c>
      <c r="B31" s="10" t="s">
        <v>129</v>
      </c>
      <c r="C31" s="10" t="s">
        <v>223</v>
      </c>
      <c r="D31" s="10" t="s">
        <v>180</v>
      </c>
      <c r="E31" s="15" t="s">
        <v>907</v>
      </c>
      <c r="F31" s="18">
        <v>0.12</v>
      </c>
      <c r="G31" s="18" t="s">
        <v>225</v>
      </c>
      <c r="H31" s="15">
        <f>Table2[[#This Row],[Concentration effective (avant conversion)]]*138.905</f>
        <v>16.668599999999998</v>
      </c>
      <c r="I31" s="18" t="s">
        <v>250</v>
      </c>
      <c r="J31" s="132" t="s">
        <v>34</v>
      </c>
      <c r="K31" s="32" t="s">
        <v>69</v>
      </c>
      <c r="L31" s="18" t="s">
        <v>121</v>
      </c>
      <c r="M31" s="18" t="s">
        <v>87</v>
      </c>
      <c r="N31" s="18" t="s">
        <v>72</v>
      </c>
      <c r="O31" s="15">
        <v>20</v>
      </c>
      <c r="P31" s="15" t="s">
        <v>853</v>
      </c>
      <c r="Q31" s="15">
        <v>5.5</v>
      </c>
      <c r="R31" s="15" t="s">
        <v>28</v>
      </c>
      <c r="S31" s="131" t="s">
        <v>34</v>
      </c>
      <c r="T31" s="15" t="s">
        <v>360</v>
      </c>
      <c r="U31" s="18" t="s">
        <v>75</v>
      </c>
      <c r="V31" s="15" t="s">
        <v>90</v>
      </c>
      <c r="W31" s="131" t="s">
        <v>34</v>
      </c>
      <c r="X31" s="15" t="s">
        <v>230</v>
      </c>
      <c r="Y31" s="12" t="s">
        <v>231</v>
      </c>
      <c r="Z31" s="12" t="s">
        <v>909</v>
      </c>
    </row>
    <row r="32" spans="1:26" ht="15.9" customHeight="1" x14ac:dyDescent="0.25">
      <c r="A32" s="10" t="s">
        <v>852</v>
      </c>
      <c r="B32" s="15" t="s">
        <v>129</v>
      </c>
      <c r="C32" s="15" t="s">
        <v>223</v>
      </c>
      <c r="D32" s="10" t="s">
        <v>180</v>
      </c>
      <c r="E32" s="15" t="s">
        <v>907</v>
      </c>
      <c r="F32" s="15">
        <v>0.2</v>
      </c>
      <c r="G32" s="18" t="s">
        <v>225</v>
      </c>
      <c r="H32" s="15">
        <f>Table2[[#This Row],[Concentration effective (avant conversion)]]*138.905</f>
        <v>27.781000000000002</v>
      </c>
      <c r="I32" s="15" t="s">
        <v>250</v>
      </c>
      <c r="J32" s="132" t="s">
        <v>34</v>
      </c>
      <c r="K32" s="32" t="s">
        <v>69</v>
      </c>
      <c r="L32" s="15" t="s">
        <v>121</v>
      </c>
      <c r="M32" s="15" t="s">
        <v>87</v>
      </c>
      <c r="N32" s="15" t="s">
        <v>72</v>
      </c>
      <c r="O32" s="15">
        <v>20</v>
      </c>
      <c r="P32" s="15" t="s">
        <v>853</v>
      </c>
      <c r="Q32" s="15">
        <v>5.5</v>
      </c>
      <c r="R32" s="15" t="s">
        <v>28</v>
      </c>
      <c r="S32" s="131" t="s">
        <v>34</v>
      </c>
      <c r="T32" s="15" t="s">
        <v>360</v>
      </c>
      <c r="U32" s="15" t="s">
        <v>75</v>
      </c>
      <c r="V32" s="15" t="s">
        <v>90</v>
      </c>
      <c r="W32" s="131" t="s">
        <v>34</v>
      </c>
      <c r="X32" s="15" t="s">
        <v>230</v>
      </c>
      <c r="Y32" s="12" t="s">
        <v>231</v>
      </c>
      <c r="Z32" s="12" t="s">
        <v>910</v>
      </c>
    </row>
    <row r="33" spans="1:26" ht="15.9" customHeight="1" x14ac:dyDescent="0.25">
      <c r="A33" s="10" t="s">
        <v>852</v>
      </c>
      <c r="B33" s="10" t="s">
        <v>129</v>
      </c>
      <c r="C33" s="10" t="s">
        <v>223</v>
      </c>
      <c r="D33" s="10" t="s">
        <v>180</v>
      </c>
      <c r="E33" s="15" t="s">
        <v>911</v>
      </c>
      <c r="F33" s="18">
        <v>0.23</v>
      </c>
      <c r="G33" s="18" t="s">
        <v>225</v>
      </c>
      <c r="H33" s="15">
        <f>Table2[[#This Row],[Concentration effective (avant conversion)]]*138.905</f>
        <v>31.948150000000002</v>
      </c>
      <c r="I33" s="18" t="s">
        <v>250</v>
      </c>
      <c r="J33" s="132" t="s">
        <v>34</v>
      </c>
      <c r="K33" s="32" t="s">
        <v>69</v>
      </c>
      <c r="L33" s="18" t="s">
        <v>121</v>
      </c>
      <c r="M33" s="18" t="s">
        <v>87</v>
      </c>
      <c r="N33" s="18" t="s">
        <v>72</v>
      </c>
      <c r="O33" s="15">
        <v>20</v>
      </c>
      <c r="P33" s="15" t="s">
        <v>853</v>
      </c>
      <c r="Q33" s="15">
        <v>5.5</v>
      </c>
      <c r="R33" s="15" t="s">
        <v>28</v>
      </c>
      <c r="S33" s="131" t="s">
        <v>34</v>
      </c>
      <c r="T33" s="15" t="s">
        <v>360</v>
      </c>
      <c r="U33" s="18" t="s">
        <v>75</v>
      </c>
      <c r="V33" s="15" t="s">
        <v>90</v>
      </c>
      <c r="W33" s="131" t="s">
        <v>34</v>
      </c>
      <c r="X33" s="15" t="s">
        <v>230</v>
      </c>
      <c r="Y33" s="12" t="s">
        <v>231</v>
      </c>
      <c r="Z33" s="12" t="s">
        <v>908</v>
      </c>
    </row>
    <row r="34" spans="1:26" ht="15.9" customHeight="1" x14ac:dyDescent="0.25">
      <c r="A34" s="10" t="s">
        <v>852</v>
      </c>
      <c r="B34" s="10" t="s">
        <v>129</v>
      </c>
      <c r="C34" s="10" t="s">
        <v>223</v>
      </c>
      <c r="D34" s="10" t="s">
        <v>180</v>
      </c>
      <c r="E34" s="15" t="s">
        <v>911</v>
      </c>
      <c r="F34" s="18">
        <v>0.7</v>
      </c>
      <c r="G34" s="18" t="s">
        <v>225</v>
      </c>
      <c r="H34" s="15">
        <f>Table2[[#This Row],[Concentration effective (avant conversion)]]*138.905</f>
        <v>97.233499999999992</v>
      </c>
      <c r="I34" s="18" t="s">
        <v>250</v>
      </c>
      <c r="J34" s="132" t="s">
        <v>34</v>
      </c>
      <c r="K34" s="32" t="s">
        <v>69</v>
      </c>
      <c r="L34" s="18" t="s">
        <v>121</v>
      </c>
      <c r="M34" s="18" t="s">
        <v>87</v>
      </c>
      <c r="N34" s="18" t="s">
        <v>72</v>
      </c>
      <c r="O34" s="15">
        <v>20</v>
      </c>
      <c r="P34" s="15" t="s">
        <v>853</v>
      </c>
      <c r="Q34" s="15">
        <v>5.5</v>
      </c>
      <c r="R34" s="15" t="s">
        <v>28</v>
      </c>
      <c r="S34" s="131" t="s">
        <v>34</v>
      </c>
      <c r="T34" s="15" t="s">
        <v>360</v>
      </c>
      <c r="U34" s="18" t="s">
        <v>75</v>
      </c>
      <c r="V34" s="10" t="s">
        <v>90</v>
      </c>
      <c r="W34" s="131" t="s">
        <v>34</v>
      </c>
      <c r="X34" s="15" t="s">
        <v>230</v>
      </c>
      <c r="Y34" s="12" t="s">
        <v>231</v>
      </c>
      <c r="Z34" s="12" t="s">
        <v>909</v>
      </c>
    </row>
    <row r="35" spans="1:26" ht="15.9" customHeight="1" x14ac:dyDescent="0.25">
      <c r="A35" s="10" t="s">
        <v>852</v>
      </c>
      <c r="B35" s="10" t="s">
        <v>129</v>
      </c>
      <c r="C35" s="10" t="s">
        <v>223</v>
      </c>
      <c r="D35" s="10" t="s">
        <v>180</v>
      </c>
      <c r="E35" s="15" t="s">
        <v>907</v>
      </c>
      <c r="F35" s="18">
        <v>0.74</v>
      </c>
      <c r="G35" s="18" t="s">
        <v>225</v>
      </c>
      <c r="H35" s="15">
        <f>Table2[[#This Row],[Concentration effective (avant conversion)]]*138.905</f>
        <v>102.7897</v>
      </c>
      <c r="I35" s="18" t="s">
        <v>226</v>
      </c>
      <c r="J35" s="132" t="s">
        <v>34</v>
      </c>
      <c r="K35" s="32" t="s">
        <v>69</v>
      </c>
      <c r="L35" s="18" t="s">
        <v>121</v>
      </c>
      <c r="M35" s="18" t="s">
        <v>87</v>
      </c>
      <c r="N35" s="18" t="s">
        <v>72</v>
      </c>
      <c r="O35" s="15">
        <v>20</v>
      </c>
      <c r="P35" s="15" t="s">
        <v>853</v>
      </c>
      <c r="Q35" s="15">
        <v>5.5</v>
      </c>
      <c r="R35" s="15" t="s">
        <v>28</v>
      </c>
      <c r="S35" s="15" t="s">
        <v>247</v>
      </c>
      <c r="T35" s="15" t="s">
        <v>360</v>
      </c>
      <c r="U35" s="18" t="s">
        <v>75</v>
      </c>
      <c r="V35" s="15" t="s">
        <v>90</v>
      </c>
      <c r="W35" s="131" t="s">
        <v>34</v>
      </c>
      <c r="X35" s="15" t="s">
        <v>230</v>
      </c>
      <c r="Y35" s="12" t="s">
        <v>231</v>
      </c>
      <c r="Z35" s="12" t="s">
        <v>912</v>
      </c>
    </row>
    <row r="36" spans="1:26" ht="15.9" customHeight="1" x14ac:dyDescent="0.25">
      <c r="A36" s="15" t="s">
        <v>852</v>
      </c>
      <c r="B36" s="15" t="s">
        <v>129</v>
      </c>
      <c r="C36" s="15" t="s">
        <v>223</v>
      </c>
      <c r="D36" s="10" t="s">
        <v>180</v>
      </c>
      <c r="E36" s="15" t="s">
        <v>911</v>
      </c>
      <c r="F36" s="15">
        <v>0.78</v>
      </c>
      <c r="G36" s="18" t="s">
        <v>225</v>
      </c>
      <c r="H36" s="15">
        <f>Table2[[#This Row],[Concentration effective (avant conversion)]]*138.905</f>
        <v>108.3459</v>
      </c>
      <c r="I36" s="15" t="s">
        <v>250</v>
      </c>
      <c r="J36" s="132" t="s">
        <v>34</v>
      </c>
      <c r="K36" s="32" t="s">
        <v>69</v>
      </c>
      <c r="L36" s="15" t="s">
        <v>121</v>
      </c>
      <c r="M36" s="15" t="s">
        <v>87</v>
      </c>
      <c r="N36" s="15" t="s">
        <v>72</v>
      </c>
      <c r="O36" s="15">
        <v>20</v>
      </c>
      <c r="P36" s="15" t="s">
        <v>853</v>
      </c>
      <c r="Q36" s="15">
        <v>5.5</v>
      </c>
      <c r="R36" s="15" t="s">
        <v>28</v>
      </c>
      <c r="S36" s="131" t="s">
        <v>34</v>
      </c>
      <c r="T36" s="15" t="s">
        <v>360</v>
      </c>
      <c r="U36" s="15" t="s">
        <v>75</v>
      </c>
      <c r="V36" s="10" t="s">
        <v>90</v>
      </c>
      <c r="W36" s="131" t="s">
        <v>34</v>
      </c>
      <c r="X36" s="15" t="s">
        <v>230</v>
      </c>
      <c r="Y36" s="12" t="s">
        <v>231</v>
      </c>
      <c r="Z36" s="12" t="s">
        <v>910</v>
      </c>
    </row>
    <row r="37" spans="1:26" ht="15.9" customHeight="1" x14ac:dyDescent="0.25">
      <c r="A37" s="15" t="s">
        <v>852</v>
      </c>
      <c r="B37" s="15" t="s">
        <v>129</v>
      </c>
      <c r="C37" s="15" t="s">
        <v>223</v>
      </c>
      <c r="D37" s="10" t="s">
        <v>180</v>
      </c>
      <c r="E37" s="15" t="s">
        <v>911</v>
      </c>
      <c r="F37" s="15">
        <v>0.86</v>
      </c>
      <c r="G37" s="18" t="s">
        <v>225</v>
      </c>
      <c r="H37" s="15">
        <f>Table2[[#This Row],[Concentration effective (avant conversion)]]*138.905</f>
        <v>119.45829999999999</v>
      </c>
      <c r="I37" s="15" t="s">
        <v>226</v>
      </c>
      <c r="J37" s="132" t="s">
        <v>34</v>
      </c>
      <c r="K37" s="32" t="s">
        <v>69</v>
      </c>
      <c r="L37" s="15" t="s">
        <v>121</v>
      </c>
      <c r="M37" s="15" t="s">
        <v>87</v>
      </c>
      <c r="N37" s="15" t="s">
        <v>72</v>
      </c>
      <c r="O37" s="15">
        <v>20</v>
      </c>
      <c r="P37" s="15" t="s">
        <v>853</v>
      </c>
      <c r="Q37" s="15">
        <v>5.5</v>
      </c>
      <c r="R37" s="15" t="s">
        <v>28</v>
      </c>
      <c r="S37" s="131" t="s">
        <v>34</v>
      </c>
      <c r="T37" s="15" t="s">
        <v>360</v>
      </c>
      <c r="U37" s="15" t="s">
        <v>75</v>
      </c>
      <c r="V37" s="15" t="s">
        <v>90</v>
      </c>
      <c r="W37" s="131" t="s">
        <v>34</v>
      </c>
      <c r="X37" s="15" t="s">
        <v>230</v>
      </c>
      <c r="Y37" s="12" t="s">
        <v>231</v>
      </c>
      <c r="Z37" s="12" t="s">
        <v>913</v>
      </c>
    </row>
    <row r="38" spans="1:26" ht="15.9" customHeight="1" x14ac:dyDescent="0.25">
      <c r="A38" s="10" t="s">
        <v>852</v>
      </c>
      <c r="B38" s="10" t="s">
        <v>129</v>
      </c>
      <c r="C38" s="10" t="s">
        <v>223</v>
      </c>
      <c r="D38" s="10" t="s">
        <v>180</v>
      </c>
      <c r="E38" s="15" t="s">
        <v>911</v>
      </c>
      <c r="F38" s="18">
        <v>2.89</v>
      </c>
      <c r="G38" s="18" t="s">
        <v>225</v>
      </c>
      <c r="H38" s="15">
        <f>Table2[[#This Row],[Concentration effective (avant conversion)]]*138.905</f>
        <v>401.43545</v>
      </c>
      <c r="I38" s="18" t="s">
        <v>226</v>
      </c>
      <c r="J38" s="132" t="s">
        <v>34</v>
      </c>
      <c r="K38" s="32" t="s">
        <v>69</v>
      </c>
      <c r="L38" s="18" t="s">
        <v>121</v>
      </c>
      <c r="M38" s="18" t="s">
        <v>87</v>
      </c>
      <c r="N38" s="18" t="s">
        <v>72</v>
      </c>
      <c r="O38" s="15">
        <v>20</v>
      </c>
      <c r="P38" s="15" t="s">
        <v>853</v>
      </c>
      <c r="Q38" s="15">
        <v>5.5</v>
      </c>
      <c r="R38" s="15" t="s">
        <v>28</v>
      </c>
      <c r="S38" s="15" t="s">
        <v>247</v>
      </c>
      <c r="T38" s="15" t="s">
        <v>360</v>
      </c>
      <c r="U38" s="18" t="s">
        <v>75</v>
      </c>
      <c r="V38" s="15" t="s">
        <v>90</v>
      </c>
      <c r="W38" s="131" t="s">
        <v>34</v>
      </c>
      <c r="X38" s="15" t="s">
        <v>230</v>
      </c>
      <c r="Y38" s="12" t="s">
        <v>231</v>
      </c>
      <c r="Z38" s="12" t="s">
        <v>912</v>
      </c>
    </row>
    <row r="39" spans="1:26" ht="15.9" customHeight="1" x14ac:dyDescent="0.25">
      <c r="A39" s="15" t="s">
        <v>856</v>
      </c>
      <c r="B39" s="15" t="s">
        <v>81</v>
      </c>
      <c r="C39" s="15" t="s">
        <v>914</v>
      </c>
      <c r="D39" s="15" t="s">
        <v>83</v>
      </c>
      <c r="E39" s="15" t="s">
        <v>915</v>
      </c>
      <c r="F39" s="131" t="s">
        <v>34</v>
      </c>
      <c r="G39" s="131" t="s">
        <v>34</v>
      </c>
      <c r="H39" s="15">
        <v>30</v>
      </c>
      <c r="I39" s="15" t="s">
        <v>28</v>
      </c>
      <c r="J39" s="132" t="s">
        <v>34</v>
      </c>
      <c r="K39" s="10" t="s">
        <v>163</v>
      </c>
      <c r="L39" s="15" t="s">
        <v>121</v>
      </c>
      <c r="M39" s="15" t="s">
        <v>122</v>
      </c>
      <c r="N39" s="15" t="s">
        <v>72</v>
      </c>
      <c r="O39" s="15">
        <v>20</v>
      </c>
      <c r="P39" s="15">
        <v>160</v>
      </c>
      <c r="Q39" s="15">
        <v>7.5</v>
      </c>
      <c r="R39" s="15" t="s">
        <v>28</v>
      </c>
      <c r="S39" s="131" t="s">
        <v>34</v>
      </c>
      <c r="T39" s="15" t="s">
        <v>263</v>
      </c>
      <c r="U39" s="15" t="s">
        <v>75</v>
      </c>
      <c r="V39" s="15" t="s">
        <v>90</v>
      </c>
      <c r="W39" s="131" t="s">
        <v>34</v>
      </c>
      <c r="X39" s="15" t="s">
        <v>916</v>
      </c>
      <c r="Y39" s="12" t="s">
        <v>917</v>
      </c>
      <c r="Z39" s="12" t="s">
        <v>918</v>
      </c>
    </row>
    <row r="40" spans="1:26" ht="15.9" customHeight="1" x14ac:dyDescent="0.25">
      <c r="A40" s="15" t="s">
        <v>856</v>
      </c>
      <c r="B40" s="15" t="s">
        <v>81</v>
      </c>
      <c r="C40" s="15" t="s">
        <v>914</v>
      </c>
      <c r="D40" s="15" t="s">
        <v>83</v>
      </c>
      <c r="E40" s="15" t="s">
        <v>919</v>
      </c>
      <c r="F40" s="131" t="s">
        <v>34</v>
      </c>
      <c r="G40" s="131" t="s">
        <v>34</v>
      </c>
      <c r="H40" s="15">
        <v>39</v>
      </c>
      <c r="I40" s="15" t="s">
        <v>28</v>
      </c>
      <c r="J40" s="132" t="s">
        <v>34</v>
      </c>
      <c r="K40" s="10" t="s">
        <v>163</v>
      </c>
      <c r="L40" s="15" t="s">
        <v>121</v>
      </c>
      <c r="M40" s="15" t="s">
        <v>122</v>
      </c>
      <c r="N40" s="15" t="s">
        <v>72</v>
      </c>
      <c r="O40" s="15">
        <v>20</v>
      </c>
      <c r="P40" s="15">
        <v>160</v>
      </c>
      <c r="Q40" s="15">
        <v>7.5</v>
      </c>
      <c r="R40" s="15" t="s">
        <v>28</v>
      </c>
      <c r="S40" s="131" t="s">
        <v>34</v>
      </c>
      <c r="T40" s="15" t="s">
        <v>263</v>
      </c>
      <c r="U40" s="15" t="s">
        <v>75</v>
      </c>
      <c r="V40" s="15" t="s">
        <v>90</v>
      </c>
      <c r="W40" s="131" t="s">
        <v>34</v>
      </c>
      <c r="X40" s="15" t="s">
        <v>916</v>
      </c>
      <c r="Y40" s="12" t="s">
        <v>917</v>
      </c>
      <c r="Z40" s="12" t="s">
        <v>918</v>
      </c>
    </row>
    <row r="41" spans="1:26" ht="15.9" customHeight="1" x14ac:dyDescent="0.25">
      <c r="A41" s="15" t="s">
        <v>856</v>
      </c>
      <c r="B41" s="15" t="s">
        <v>81</v>
      </c>
      <c r="C41" s="15" t="s">
        <v>914</v>
      </c>
      <c r="D41" s="15" t="s">
        <v>83</v>
      </c>
      <c r="E41" s="15" t="s">
        <v>920</v>
      </c>
      <c r="F41" s="131" t="s">
        <v>34</v>
      </c>
      <c r="G41" s="131" t="s">
        <v>34</v>
      </c>
      <c r="H41" s="15">
        <v>43.2</v>
      </c>
      <c r="I41" s="15" t="s">
        <v>28</v>
      </c>
      <c r="J41" s="132" t="s">
        <v>34</v>
      </c>
      <c r="K41" s="10" t="s">
        <v>69</v>
      </c>
      <c r="L41" s="15" t="s">
        <v>70</v>
      </c>
      <c r="M41" s="15" t="s">
        <v>87</v>
      </c>
      <c r="N41" s="15" t="s">
        <v>72</v>
      </c>
      <c r="O41" s="15">
        <v>20</v>
      </c>
      <c r="P41" s="15">
        <v>22</v>
      </c>
      <c r="Q41" s="15">
        <v>7.8</v>
      </c>
      <c r="R41" s="15" t="s">
        <v>28</v>
      </c>
      <c r="S41" s="131" t="s">
        <v>34</v>
      </c>
      <c r="T41" s="15" t="s">
        <v>263</v>
      </c>
      <c r="U41" s="15" t="s">
        <v>75</v>
      </c>
      <c r="V41" s="15" t="s">
        <v>90</v>
      </c>
      <c r="W41" s="131" t="s">
        <v>34</v>
      </c>
      <c r="X41" s="15" t="s">
        <v>916</v>
      </c>
      <c r="Y41" s="12" t="s">
        <v>917</v>
      </c>
      <c r="Z41" s="12" t="s">
        <v>921</v>
      </c>
    </row>
    <row r="42" spans="1:26" ht="15.9" customHeight="1" x14ac:dyDescent="0.25">
      <c r="A42" s="15" t="s">
        <v>856</v>
      </c>
      <c r="B42" s="15" t="s">
        <v>81</v>
      </c>
      <c r="C42" s="15" t="s">
        <v>914</v>
      </c>
      <c r="D42" s="15" t="s">
        <v>83</v>
      </c>
      <c r="E42" s="15" t="s">
        <v>920</v>
      </c>
      <c r="F42" s="131" t="s">
        <v>34</v>
      </c>
      <c r="G42" s="131" t="s">
        <v>34</v>
      </c>
      <c r="H42" s="15">
        <v>49</v>
      </c>
      <c r="I42" s="15" t="s">
        <v>28</v>
      </c>
      <c r="J42" s="132" t="s">
        <v>34</v>
      </c>
      <c r="K42" s="10" t="s">
        <v>69</v>
      </c>
      <c r="L42" s="15" t="s">
        <v>70</v>
      </c>
      <c r="M42" s="15" t="s">
        <v>87</v>
      </c>
      <c r="N42" s="15" t="s">
        <v>72</v>
      </c>
      <c r="O42" s="15">
        <v>20</v>
      </c>
      <c r="P42" s="15">
        <v>98</v>
      </c>
      <c r="Q42" s="15">
        <v>7.8</v>
      </c>
      <c r="R42" s="15" t="s">
        <v>28</v>
      </c>
      <c r="S42" s="131" t="s">
        <v>34</v>
      </c>
      <c r="T42" s="15" t="s">
        <v>263</v>
      </c>
      <c r="U42" s="15" t="s">
        <v>75</v>
      </c>
      <c r="V42" s="15" t="s">
        <v>90</v>
      </c>
      <c r="W42" s="131" t="s">
        <v>34</v>
      </c>
      <c r="X42" s="15" t="s">
        <v>916</v>
      </c>
      <c r="Y42" s="12" t="s">
        <v>917</v>
      </c>
      <c r="Z42" s="12" t="s">
        <v>922</v>
      </c>
    </row>
    <row r="43" spans="1:26" ht="15.9" customHeight="1" x14ac:dyDescent="0.25">
      <c r="A43" s="15" t="s">
        <v>856</v>
      </c>
      <c r="B43" s="15" t="s">
        <v>81</v>
      </c>
      <c r="C43" s="15" t="s">
        <v>914</v>
      </c>
      <c r="D43" s="15" t="s">
        <v>83</v>
      </c>
      <c r="E43" s="15" t="s">
        <v>920</v>
      </c>
      <c r="F43" s="131" t="s">
        <v>34</v>
      </c>
      <c r="G43" s="131" t="s">
        <v>34</v>
      </c>
      <c r="H43" s="15">
        <v>1180</v>
      </c>
      <c r="I43" s="15" t="s">
        <v>28</v>
      </c>
      <c r="J43" s="132" t="s">
        <v>34</v>
      </c>
      <c r="K43" s="10" t="s">
        <v>69</v>
      </c>
      <c r="L43" s="15" t="s">
        <v>70</v>
      </c>
      <c r="M43" s="15" t="s">
        <v>87</v>
      </c>
      <c r="N43" s="15" t="s">
        <v>72</v>
      </c>
      <c r="O43" s="15">
        <v>20</v>
      </c>
      <c r="P43" s="15">
        <v>160</v>
      </c>
      <c r="Q43" s="15">
        <v>7.5</v>
      </c>
      <c r="R43" s="15" t="s">
        <v>28</v>
      </c>
      <c r="S43" s="131" t="s">
        <v>34</v>
      </c>
      <c r="T43" s="15" t="s">
        <v>263</v>
      </c>
      <c r="U43" s="15" t="s">
        <v>75</v>
      </c>
      <c r="V43" s="15" t="s">
        <v>90</v>
      </c>
      <c r="W43" s="131" t="s">
        <v>34</v>
      </c>
      <c r="X43" s="15" t="s">
        <v>916</v>
      </c>
      <c r="Y43" s="12" t="s">
        <v>917</v>
      </c>
      <c r="Z43" s="12" t="s">
        <v>923</v>
      </c>
    </row>
    <row r="44" spans="1:26" ht="15.9" customHeight="1" x14ac:dyDescent="0.25">
      <c r="A44" s="10" t="s">
        <v>924</v>
      </c>
      <c r="B44" s="10" t="s">
        <v>81</v>
      </c>
      <c r="C44" s="10" t="s">
        <v>821</v>
      </c>
      <c r="D44" s="10" t="s">
        <v>83</v>
      </c>
      <c r="E44" s="10" t="s">
        <v>273</v>
      </c>
      <c r="F44" s="10">
        <v>12.92</v>
      </c>
      <c r="G44" s="10" t="s">
        <v>67</v>
      </c>
      <c r="H44" s="10">
        <f>Table2[[#This Row],[Concentration effective (avant conversion)]]*1000</f>
        <v>12920</v>
      </c>
      <c r="I44" s="10" t="s">
        <v>925</v>
      </c>
      <c r="J44" s="132" t="s">
        <v>34</v>
      </c>
      <c r="K44" s="10" t="s">
        <v>926</v>
      </c>
      <c r="L44" s="10" t="s">
        <v>70</v>
      </c>
      <c r="M44" s="10" t="s">
        <v>87</v>
      </c>
      <c r="N44" s="10" t="s">
        <v>72</v>
      </c>
      <c r="O44" s="10">
        <v>23</v>
      </c>
      <c r="P44" s="10" t="s">
        <v>28</v>
      </c>
      <c r="Q44" s="10" t="s">
        <v>927</v>
      </c>
      <c r="R44" s="15" t="s">
        <v>28</v>
      </c>
      <c r="S44" s="131" t="s">
        <v>34</v>
      </c>
      <c r="T44" s="10" t="s">
        <v>360</v>
      </c>
      <c r="U44" s="10" t="s">
        <v>75</v>
      </c>
      <c r="V44" s="15" t="s">
        <v>90</v>
      </c>
      <c r="W44" s="131" t="s">
        <v>34</v>
      </c>
      <c r="X44" s="10" t="s">
        <v>928</v>
      </c>
      <c r="Y44" s="25" t="s">
        <v>929</v>
      </c>
      <c r="Z44" s="25" t="s">
        <v>2023</v>
      </c>
    </row>
    <row r="45" spans="1:26" ht="15.9" customHeight="1" x14ac:dyDescent="0.25">
      <c r="A45" s="10" t="s">
        <v>924</v>
      </c>
      <c r="B45" s="10" t="s">
        <v>129</v>
      </c>
      <c r="C45" s="10" t="s">
        <v>884</v>
      </c>
      <c r="D45" s="10" t="s">
        <v>180</v>
      </c>
      <c r="E45" s="10" t="s">
        <v>930</v>
      </c>
      <c r="F45" s="10">
        <v>47.13</v>
      </c>
      <c r="G45" s="10" t="s">
        <v>67</v>
      </c>
      <c r="H45" s="10">
        <f>Table2[[#This Row],[Concentration effective (avant conversion)]]*1000</f>
        <v>47130</v>
      </c>
      <c r="I45" s="10" t="s">
        <v>86</v>
      </c>
      <c r="J45" s="132" t="s">
        <v>34</v>
      </c>
      <c r="K45" s="10" t="s">
        <v>931</v>
      </c>
      <c r="L45" s="10" t="s">
        <v>121</v>
      </c>
      <c r="M45" s="10" t="s">
        <v>28</v>
      </c>
      <c r="N45" s="10" t="s">
        <v>72</v>
      </c>
      <c r="O45" s="10">
        <v>24</v>
      </c>
      <c r="P45" s="10" t="s">
        <v>28</v>
      </c>
      <c r="Q45" s="10" t="s">
        <v>932</v>
      </c>
      <c r="R45" s="10" t="s">
        <v>28</v>
      </c>
      <c r="S45" s="131" t="s">
        <v>34</v>
      </c>
      <c r="T45" s="10" t="s">
        <v>263</v>
      </c>
      <c r="U45" s="10" t="s">
        <v>75</v>
      </c>
      <c r="V45" s="15" t="s">
        <v>90</v>
      </c>
      <c r="W45" s="131" t="s">
        <v>34</v>
      </c>
      <c r="X45" s="10" t="s">
        <v>928</v>
      </c>
      <c r="Y45" s="25" t="s">
        <v>929</v>
      </c>
      <c r="Z45" s="25" t="s">
        <v>933</v>
      </c>
    </row>
    <row r="46" spans="1:26" ht="15.9" customHeight="1" x14ac:dyDescent="0.25">
      <c r="A46" s="10" t="s">
        <v>924</v>
      </c>
      <c r="B46" s="10" t="s">
        <v>129</v>
      </c>
      <c r="C46" s="10" t="s">
        <v>179</v>
      </c>
      <c r="D46" s="10" t="s">
        <v>180</v>
      </c>
      <c r="E46" s="10" t="s">
        <v>930</v>
      </c>
      <c r="F46" s="10">
        <v>51.72</v>
      </c>
      <c r="G46" s="10" t="s">
        <v>67</v>
      </c>
      <c r="H46" s="10">
        <f>Table2[[#This Row],[Concentration effective (avant conversion)]]*1000</f>
        <v>51720</v>
      </c>
      <c r="I46" s="10" t="s">
        <v>925</v>
      </c>
      <c r="J46" s="132" t="s">
        <v>34</v>
      </c>
      <c r="K46" s="10" t="s">
        <v>934</v>
      </c>
      <c r="L46" s="10" t="s">
        <v>121</v>
      </c>
      <c r="M46" s="10" t="s">
        <v>28</v>
      </c>
      <c r="N46" s="10" t="s">
        <v>72</v>
      </c>
      <c r="O46" s="10">
        <v>24</v>
      </c>
      <c r="P46" s="10" t="s">
        <v>28</v>
      </c>
      <c r="Q46" s="10" t="s">
        <v>932</v>
      </c>
      <c r="R46" s="10" t="s">
        <v>28</v>
      </c>
      <c r="S46" s="131" t="s">
        <v>34</v>
      </c>
      <c r="T46" s="10" t="s">
        <v>263</v>
      </c>
      <c r="U46" s="10" t="s">
        <v>75</v>
      </c>
      <c r="V46" s="15" t="s">
        <v>90</v>
      </c>
      <c r="W46" s="131" t="s">
        <v>34</v>
      </c>
      <c r="X46" s="10" t="s">
        <v>928</v>
      </c>
      <c r="Y46" s="25" t="s">
        <v>929</v>
      </c>
      <c r="Z46" s="25" t="s">
        <v>933</v>
      </c>
    </row>
    <row r="47" spans="1:26" ht="15.9" customHeight="1" x14ac:dyDescent="0.25">
      <c r="A47" s="10" t="s">
        <v>924</v>
      </c>
      <c r="B47" s="10" t="s">
        <v>81</v>
      </c>
      <c r="C47" s="10" t="s">
        <v>935</v>
      </c>
      <c r="D47" s="10" t="s">
        <v>936</v>
      </c>
      <c r="E47" s="10" t="s">
        <v>273</v>
      </c>
      <c r="F47" s="10">
        <v>78.099999999999994</v>
      </c>
      <c r="G47" s="10" t="s">
        <v>67</v>
      </c>
      <c r="H47" s="10">
        <f>Table2[[#This Row],[Concentration effective (avant conversion)]]*1000</f>
        <v>78100</v>
      </c>
      <c r="I47" s="10" t="s">
        <v>86</v>
      </c>
      <c r="J47" s="132" t="s">
        <v>34</v>
      </c>
      <c r="K47" s="10" t="s">
        <v>937</v>
      </c>
      <c r="L47" s="10" t="s">
        <v>70</v>
      </c>
      <c r="M47" s="10" t="s">
        <v>87</v>
      </c>
      <c r="N47" s="10" t="s">
        <v>376</v>
      </c>
      <c r="O47" s="10">
        <v>23</v>
      </c>
      <c r="P47" s="10" t="s">
        <v>28</v>
      </c>
      <c r="Q47" s="10" t="s">
        <v>932</v>
      </c>
      <c r="R47" s="10" t="s">
        <v>28</v>
      </c>
      <c r="S47" s="131" t="s">
        <v>34</v>
      </c>
      <c r="T47" s="10" t="s">
        <v>263</v>
      </c>
      <c r="U47" s="10" t="s">
        <v>75</v>
      </c>
      <c r="V47" s="15" t="s">
        <v>90</v>
      </c>
      <c r="W47" s="131" t="s">
        <v>34</v>
      </c>
      <c r="X47" s="10" t="s">
        <v>928</v>
      </c>
      <c r="Y47" s="25" t="s">
        <v>929</v>
      </c>
      <c r="Z47" s="25" t="s">
        <v>938</v>
      </c>
    </row>
    <row r="48" spans="1:26" ht="15.9" customHeight="1" x14ac:dyDescent="0.25">
      <c r="A48" s="10" t="s">
        <v>924</v>
      </c>
      <c r="B48" s="10" t="s">
        <v>939</v>
      </c>
      <c r="C48" s="10" t="s">
        <v>940</v>
      </c>
      <c r="D48" s="10" t="s">
        <v>939</v>
      </c>
      <c r="E48" s="10" t="s">
        <v>941</v>
      </c>
      <c r="F48" s="10" t="s">
        <v>942</v>
      </c>
      <c r="G48" s="10" t="s">
        <v>67</v>
      </c>
      <c r="H48" s="10" t="s">
        <v>943</v>
      </c>
      <c r="I48" s="10" t="s">
        <v>925</v>
      </c>
      <c r="J48" s="132" t="s">
        <v>34</v>
      </c>
      <c r="K48" s="10" t="s">
        <v>69</v>
      </c>
      <c r="L48" s="10" t="s">
        <v>121</v>
      </c>
      <c r="M48" s="10" t="s">
        <v>28</v>
      </c>
      <c r="N48" s="10" t="s">
        <v>28</v>
      </c>
      <c r="O48" s="10">
        <v>28</v>
      </c>
      <c r="P48" s="10" t="s">
        <v>28</v>
      </c>
      <c r="Q48" s="10">
        <v>5</v>
      </c>
      <c r="R48" s="10" t="s">
        <v>28</v>
      </c>
      <c r="S48" s="131" t="s">
        <v>34</v>
      </c>
      <c r="T48" s="10" t="s">
        <v>263</v>
      </c>
      <c r="U48" s="10" t="s">
        <v>75</v>
      </c>
      <c r="V48" s="15" t="s">
        <v>90</v>
      </c>
      <c r="W48" s="131" t="s">
        <v>34</v>
      </c>
      <c r="X48" s="10" t="s">
        <v>928</v>
      </c>
      <c r="Y48" s="25" t="s">
        <v>929</v>
      </c>
      <c r="Z48" s="25" t="s">
        <v>944</v>
      </c>
    </row>
    <row r="49" spans="1:26" ht="15.9" customHeight="1" x14ac:dyDescent="0.25">
      <c r="A49" s="10" t="s">
        <v>924</v>
      </c>
      <c r="B49" s="10" t="s">
        <v>939</v>
      </c>
      <c r="C49" s="10" t="s">
        <v>945</v>
      </c>
      <c r="D49" s="10" t="s">
        <v>939</v>
      </c>
      <c r="E49" s="10" t="s">
        <v>941</v>
      </c>
      <c r="F49" s="10" t="s">
        <v>942</v>
      </c>
      <c r="G49" s="10" t="s">
        <v>67</v>
      </c>
      <c r="H49" s="10" t="s">
        <v>943</v>
      </c>
      <c r="I49" s="10" t="s">
        <v>925</v>
      </c>
      <c r="J49" s="132" t="s">
        <v>34</v>
      </c>
      <c r="K49" s="10" t="s">
        <v>69</v>
      </c>
      <c r="L49" s="10" t="s">
        <v>121</v>
      </c>
      <c r="M49" s="10" t="s">
        <v>28</v>
      </c>
      <c r="N49" s="10" t="s">
        <v>28</v>
      </c>
      <c r="O49" s="10">
        <v>28</v>
      </c>
      <c r="P49" s="10" t="s">
        <v>28</v>
      </c>
      <c r="Q49" s="10">
        <v>5</v>
      </c>
      <c r="R49" s="10" t="s">
        <v>28</v>
      </c>
      <c r="S49" s="131" t="s">
        <v>34</v>
      </c>
      <c r="T49" s="10" t="s">
        <v>263</v>
      </c>
      <c r="U49" s="10" t="s">
        <v>75</v>
      </c>
      <c r="V49" s="15" t="s">
        <v>90</v>
      </c>
      <c r="W49" s="131" t="s">
        <v>34</v>
      </c>
      <c r="X49" s="10" t="s">
        <v>928</v>
      </c>
      <c r="Y49" s="25" t="s">
        <v>929</v>
      </c>
      <c r="Z49" s="25" t="s">
        <v>946</v>
      </c>
    </row>
    <row r="50" spans="1:26" ht="15.9" customHeight="1" x14ac:dyDescent="0.25">
      <c r="A50" s="10" t="s">
        <v>852</v>
      </c>
      <c r="B50" s="10" t="s">
        <v>81</v>
      </c>
      <c r="C50" s="10" t="s">
        <v>161</v>
      </c>
      <c r="D50" s="10" t="s">
        <v>83</v>
      </c>
      <c r="E50" s="10" t="s">
        <v>286</v>
      </c>
      <c r="F50" s="10">
        <v>0.46</v>
      </c>
      <c r="G50" s="10" t="s">
        <v>67</v>
      </c>
      <c r="H50" s="10">
        <f>Table2[[#This Row],[Concentration effective (avant conversion)]]*1000</f>
        <v>460</v>
      </c>
      <c r="I50" s="10" t="s">
        <v>86</v>
      </c>
      <c r="J50" s="132" t="s">
        <v>34</v>
      </c>
      <c r="K50" s="10" t="s">
        <v>947</v>
      </c>
      <c r="L50" s="10" t="s">
        <v>121</v>
      </c>
      <c r="M50" s="10" t="s">
        <v>122</v>
      </c>
      <c r="N50" s="10" t="s">
        <v>72</v>
      </c>
      <c r="O50" s="10">
        <v>21</v>
      </c>
      <c r="P50" s="10">
        <v>220</v>
      </c>
      <c r="Q50" s="10">
        <v>7.5</v>
      </c>
      <c r="R50" s="10">
        <v>10.6</v>
      </c>
      <c r="S50" s="131" t="s">
        <v>34</v>
      </c>
      <c r="T50" s="10" t="s">
        <v>74</v>
      </c>
      <c r="U50" s="10" t="s">
        <v>75</v>
      </c>
      <c r="V50" s="10" t="s">
        <v>90</v>
      </c>
      <c r="W50" s="133" t="s">
        <v>34</v>
      </c>
      <c r="X50" s="10" t="s">
        <v>275</v>
      </c>
      <c r="Y50" s="12" t="s">
        <v>269</v>
      </c>
      <c r="Z50" s="25" t="s">
        <v>2012</v>
      </c>
    </row>
    <row r="51" spans="1:26" ht="15.9" customHeight="1" x14ac:dyDescent="0.25">
      <c r="A51" s="10" t="s">
        <v>852</v>
      </c>
      <c r="B51" s="10" t="s">
        <v>81</v>
      </c>
      <c r="C51" s="10" t="s">
        <v>282</v>
      </c>
      <c r="D51" s="10" t="s">
        <v>283</v>
      </c>
      <c r="E51" s="10" t="s">
        <v>284</v>
      </c>
      <c r="F51" s="10">
        <v>34.6</v>
      </c>
      <c r="G51" s="10" t="s">
        <v>67</v>
      </c>
      <c r="H51" s="10">
        <f>Table2[[#This Row],[Concentration effective (avant conversion)]]*1000</f>
        <v>34600</v>
      </c>
      <c r="I51" s="10" t="s">
        <v>86</v>
      </c>
      <c r="J51" s="132" t="s">
        <v>34</v>
      </c>
      <c r="K51" s="10" t="s">
        <v>948</v>
      </c>
      <c r="L51" s="10" t="s">
        <v>70</v>
      </c>
      <c r="M51" s="10" t="s">
        <v>87</v>
      </c>
      <c r="N51" s="10" t="s">
        <v>72</v>
      </c>
      <c r="O51" s="10">
        <v>25</v>
      </c>
      <c r="P51" s="10">
        <v>83.9</v>
      </c>
      <c r="Q51" s="10">
        <v>7.3</v>
      </c>
      <c r="R51" s="10">
        <v>0</v>
      </c>
      <c r="S51" s="131" t="s">
        <v>34</v>
      </c>
      <c r="T51" s="10" t="s">
        <v>263</v>
      </c>
      <c r="U51" s="10" t="s">
        <v>75</v>
      </c>
      <c r="V51" s="15" t="s">
        <v>90</v>
      </c>
      <c r="W51" s="133" t="s">
        <v>34</v>
      </c>
      <c r="X51" s="10" t="s">
        <v>275</v>
      </c>
      <c r="Y51" s="12" t="s">
        <v>269</v>
      </c>
      <c r="Z51" s="21" t="s">
        <v>281</v>
      </c>
    </row>
    <row r="52" spans="1:26" ht="15.9" customHeight="1" x14ac:dyDescent="0.25">
      <c r="A52" s="10" t="s">
        <v>852</v>
      </c>
      <c r="B52" s="10" t="s">
        <v>81</v>
      </c>
      <c r="C52" s="10" t="s">
        <v>207</v>
      </c>
      <c r="D52" s="10" t="s">
        <v>208</v>
      </c>
      <c r="E52" s="10" t="s">
        <v>278</v>
      </c>
      <c r="F52" s="10">
        <v>43.1</v>
      </c>
      <c r="G52" s="10" t="s">
        <v>67</v>
      </c>
      <c r="H52" s="10">
        <f>Table2[[#This Row],[Concentration effective (avant conversion)]]*1000</f>
        <v>43100</v>
      </c>
      <c r="I52" s="10" t="s">
        <v>925</v>
      </c>
      <c r="J52" s="132" t="s">
        <v>34</v>
      </c>
      <c r="K52" s="10" t="s">
        <v>949</v>
      </c>
      <c r="L52" s="10" t="s">
        <v>280</v>
      </c>
      <c r="M52" s="10" t="s">
        <v>87</v>
      </c>
      <c r="N52" s="10" t="s">
        <v>72</v>
      </c>
      <c r="O52" s="10">
        <v>25</v>
      </c>
      <c r="P52" s="10">
        <v>83.9</v>
      </c>
      <c r="Q52" s="10">
        <v>7.3</v>
      </c>
      <c r="R52" s="10">
        <v>0</v>
      </c>
      <c r="S52" s="131" t="s">
        <v>34</v>
      </c>
      <c r="T52" s="10" t="s">
        <v>263</v>
      </c>
      <c r="U52" s="10" t="s">
        <v>75</v>
      </c>
      <c r="V52" s="10" t="s">
        <v>90</v>
      </c>
      <c r="W52" s="133" t="s">
        <v>34</v>
      </c>
      <c r="X52" s="10" t="s">
        <v>275</v>
      </c>
      <c r="Y52" s="12" t="s">
        <v>269</v>
      </c>
      <c r="Z52" s="21" t="s">
        <v>281</v>
      </c>
    </row>
    <row r="53" spans="1:26" ht="15.9" customHeight="1" x14ac:dyDescent="0.25">
      <c r="A53" s="10" t="s">
        <v>852</v>
      </c>
      <c r="B53" s="10" t="s">
        <v>81</v>
      </c>
      <c r="C53" s="10" t="s">
        <v>161</v>
      </c>
      <c r="D53" s="10" t="s">
        <v>83</v>
      </c>
      <c r="E53" s="10" t="s">
        <v>273</v>
      </c>
      <c r="F53" s="10">
        <v>31.1</v>
      </c>
      <c r="G53" s="10" t="s">
        <v>67</v>
      </c>
      <c r="H53" s="10">
        <f>Table2[[#This Row],[Concentration effective (avant conversion)]]*1000</f>
        <v>31100</v>
      </c>
      <c r="I53" s="10" t="s">
        <v>86</v>
      </c>
      <c r="J53" s="132" t="s">
        <v>34</v>
      </c>
      <c r="K53" s="10" t="s">
        <v>950</v>
      </c>
      <c r="L53" s="10" t="s">
        <v>70</v>
      </c>
      <c r="M53" s="10" t="s">
        <v>87</v>
      </c>
      <c r="N53" s="10" t="s">
        <v>72</v>
      </c>
      <c r="O53" s="10">
        <v>20</v>
      </c>
      <c r="P53" s="10">
        <v>250</v>
      </c>
      <c r="Q53" s="10">
        <v>7.4</v>
      </c>
      <c r="R53" s="10">
        <v>0</v>
      </c>
      <c r="S53" s="131" t="s">
        <v>34</v>
      </c>
      <c r="T53" s="10" t="s">
        <v>263</v>
      </c>
      <c r="U53" s="10" t="s">
        <v>75</v>
      </c>
      <c r="V53" s="10" t="s">
        <v>90</v>
      </c>
      <c r="W53" s="133" t="s">
        <v>34</v>
      </c>
      <c r="X53" s="10" t="s">
        <v>275</v>
      </c>
      <c r="Y53" s="12" t="s">
        <v>269</v>
      </c>
      <c r="Z53" s="21" t="s">
        <v>281</v>
      </c>
    </row>
    <row r="54" spans="1:26" ht="15.9" customHeight="1" x14ac:dyDescent="0.25">
      <c r="A54" s="10" t="s">
        <v>856</v>
      </c>
      <c r="B54" s="10" t="s">
        <v>63</v>
      </c>
      <c r="C54" s="10" t="s">
        <v>238</v>
      </c>
      <c r="D54" s="10" t="s">
        <v>239</v>
      </c>
      <c r="E54" s="10" t="s">
        <v>322</v>
      </c>
      <c r="F54" s="18">
        <v>10.8</v>
      </c>
      <c r="G54" s="18" t="s">
        <v>67</v>
      </c>
      <c r="H54" s="10">
        <f>Table2[[#This Row],[Concentration effective (avant conversion)]]*1000</f>
        <v>10800</v>
      </c>
      <c r="I54" s="18" t="s">
        <v>86</v>
      </c>
      <c r="J54" s="131" t="s">
        <v>34</v>
      </c>
      <c r="K54" s="10" t="s">
        <v>69</v>
      </c>
      <c r="L54" s="18" t="s">
        <v>70</v>
      </c>
      <c r="M54" s="18" t="s">
        <v>122</v>
      </c>
      <c r="N54" s="18" t="s">
        <v>72</v>
      </c>
      <c r="O54" s="15" t="s">
        <v>809</v>
      </c>
      <c r="P54" s="15" t="s">
        <v>28</v>
      </c>
      <c r="Q54" s="15" t="s">
        <v>810</v>
      </c>
      <c r="R54" s="15" t="s">
        <v>28</v>
      </c>
      <c r="S54" s="133" t="s">
        <v>34</v>
      </c>
      <c r="T54" s="10" t="s">
        <v>74</v>
      </c>
      <c r="U54" s="18" t="s">
        <v>75</v>
      </c>
      <c r="V54" s="10" t="s">
        <v>90</v>
      </c>
      <c r="W54" s="133" t="s">
        <v>34</v>
      </c>
      <c r="X54" s="10" t="s">
        <v>811</v>
      </c>
      <c r="Y54" s="25" t="s">
        <v>812</v>
      </c>
      <c r="Z54" s="25" t="s">
        <v>1958</v>
      </c>
    </row>
    <row r="55" spans="1:26" s="53" customFormat="1" ht="15.9" customHeight="1" x14ac:dyDescent="0.25">
      <c r="A55" s="10" t="s">
        <v>951</v>
      </c>
      <c r="B55" s="10" t="s">
        <v>81</v>
      </c>
      <c r="C55" s="10" t="s">
        <v>161</v>
      </c>
      <c r="D55" s="10" t="s">
        <v>83</v>
      </c>
      <c r="E55" s="10" t="s">
        <v>962</v>
      </c>
      <c r="F55" s="132" t="s">
        <v>34</v>
      </c>
      <c r="G55" s="132" t="s">
        <v>34</v>
      </c>
      <c r="H55" s="10">
        <v>49.77</v>
      </c>
      <c r="I55" s="18" t="s">
        <v>952</v>
      </c>
      <c r="J55" s="132" t="s">
        <v>34</v>
      </c>
      <c r="K55" s="133" t="s">
        <v>953</v>
      </c>
      <c r="L55" s="18" t="s">
        <v>121</v>
      </c>
      <c r="M55" s="18" t="s">
        <v>122</v>
      </c>
      <c r="N55" s="18" t="s">
        <v>72</v>
      </c>
      <c r="O55" s="15">
        <v>20</v>
      </c>
      <c r="P55" s="15">
        <v>50</v>
      </c>
      <c r="Q55" s="15">
        <v>6.8</v>
      </c>
      <c r="R55" s="15" t="s">
        <v>28</v>
      </c>
      <c r="S55" s="131" t="s">
        <v>34</v>
      </c>
      <c r="T55" s="10" t="s">
        <v>263</v>
      </c>
      <c r="U55" s="18" t="s">
        <v>75</v>
      </c>
      <c r="V55" s="10" t="s">
        <v>90</v>
      </c>
      <c r="W55" s="133" t="s">
        <v>34</v>
      </c>
      <c r="X55" s="10" t="s">
        <v>954</v>
      </c>
      <c r="Y55" s="25" t="s">
        <v>955</v>
      </c>
      <c r="Z55" s="25" t="s">
        <v>956</v>
      </c>
    </row>
    <row r="56" spans="1:26" s="53" customFormat="1" ht="15.9" customHeight="1" x14ac:dyDescent="0.25">
      <c r="A56" s="10" t="s">
        <v>951</v>
      </c>
      <c r="B56" s="10" t="s">
        <v>81</v>
      </c>
      <c r="C56" s="10" t="s">
        <v>161</v>
      </c>
      <c r="D56" s="10" t="s">
        <v>83</v>
      </c>
      <c r="E56" s="10" t="s">
        <v>962</v>
      </c>
      <c r="F56" s="132" t="s">
        <v>34</v>
      </c>
      <c r="G56" s="132" t="s">
        <v>34</v>
      </c>
      <c r="H56" s="10">
        <v>39.450000000000003</v>
      </c>
      <c r="I56" s="18" t="s">
        <v>957</v>
      </c>
      <c r="J56" s="132" t="s">
        <v>34</v>
      </c>
      <c r="K56" s="133" t="s">
        <v>958</v>
      </c>
      <c r="L56" s="18" t="s">
        <v>121</v>
      </c>
      <c r="M56" s="18" t="s">
        <v>122</v>
      </c>
      <c r="N56" s="18" t="s">
        <v>72</v>
      </c>
      <c r="O56" s="15">
        <v>20</v>
      </c>
      <c r="P56" s="15">
        <v>50</v>
      </c>
      <c r="Q56" s="15">
        <v>6.8</v>
      </c>
      <c r="R56" s="15" t="s">
        <v>28</v>
      </c>
      <c r="S56" s="131" t="s">
        <v>34</v>
      </c>
      <c r="T56" s="10" t="s">
        <v>263</v>
      </c>
      <c r="U56" s="18" t="s">
        <v>75</v>
      </c>
      <c r="V56" s="10" t="s">
        <v>90</v>
      </c>
      <c r="W56" s="133" t="s">
        <v>34</v>
      </c>
      <c r="X56" s="10" t="s">
        <v>954</v>
      </c>
      <c r="Y56" s="25" t="s">
        <v>955</v>
      </c>
      <c r="Z56" s="25" t="s">
        <v>956</v>
      </c>
    </row>
    <row r="57" spans="1:26" ht="15.9" customHeight="1" x14ac:dyDescent="0.25">
      <c r="A57" s="10" t="s">
        <v>951</v>
      </c>
      <c r="B57" s="10" t="s">
        <v>81</v>
      </c>
      <c r="C57" s="10" t="s">
        <v>161</v>
      </c>
      <c r="D57" s="10" t="s">
        <v>83</v>
      </c>
      <c r="E57" s="10" t="s">
        <v>962</v>
      </c>
      <c r="F57" s="132" t="s">
        <v>34</v>
      </c>
      <c r="G57" s="132" t="s">
        <v>34</v>
      </c>
      <c r="H57" s="10">
        <v>35.42</v>
      </c>
      <c r="I57" s="18" t="s">
        <v>959</v>
      </c>
      <c r="J57" s="132" t="s">
        <v>34</v>
      </c>
      <c r="K57" s="10" t="s">
        <v>960</v>
      </c>
      <c r="L57" s="18" t="s">
        <v>121</v>
      </c>
      <c r="M57" s="18" t="s">
        <v>122</v>
      </c>
      <c r="N57" s="18" t="s">
        <v>72</v>
      </c>
      <c r="O57" s="15">
        <v>20</v>
      </c>
      <c r="P57" s="15">
        <v>50</v>
      </c>
      <c r="Q57" s="15">
        <v>6.8</v>
      </c>
      <c r="R57" s="15" t="s">
        <v>28</v>
      </c>
      <c r="S57" s="131" t="s">
        <v>34</v>
      </c>
      <c r="T57" s="10" t="s">
        <v>263</v>
      </c>
      <c r="U57" s="18" t="s">
        <v>75</v>
      </c>
      <c r="V57" s="10" t="s">
        <v>90</v>
      </c>
      <c r="W57" s="133" t="s">
        <v>34</v>
      </c>
      <c r="X57" s="10" t="s">
        <v>954</v>
      </c>
      <c r="Y57" s="25" t="s">
        <v>955</v>
      </c>
      <c r="Z57" s="21" t="s">
        <v>956</v>
      </c>
    </row>
    <row r="58" spans="1:26" ht="15.9" customHeight="1" x14ac:dyDescent="0.25">
      <c r="A58" s="10" t="s">
        <v>951</v>
      </c>
      <c r="B58" s="10" t="s">
        <v>81</v>
      </c>
      <c r="C58" s="10" t="s">
        <v>161</v>
      </c>
      <c r="D58" s="10" t="s">
        <v>83</v>
      </c>
      <c r="E58" s="10" t="s">
        <v>965</v>
      </c>
      <c r="F58" s="132" t="s">
        <v>34</v>
      </c>
      <c r="G58" s="132" t="s">
        <v>34</v>
      </c>
      <c r="H58" s="10">
        <v>64.37</v>
      </c>
      <c r="I58" s="18" t="s">
        <v>952</v>
      </c>
      <c r="J58" s="132" t="s">
        <v>34</v>
      </c>
      <c r="K58" s="10" t="s">
        <v>961</v>
      </c>
      <c r="L58" s="18" t="s">
        <v>121</v>
      </c>
      <c r="M58" s="18" t="s">
        <v>122</v>
      </c>
      <c r="N58" s="18" t="s">
        <v>72</v>
      </c>
      <c r="O58" s="15">
        <v>20</v>
      </c>
      <c r="P58" s="15">
        <v>50</v>
      </c>
      <c r="Q58" s="15">
        <v>6.8</v>
      </c>
      <c r="R58" s="15" t="s">
        <v>28</v>
      </c>
      <c r="S58" s="131" t="s">
        <v>34</v>
      </c>
      <c r="T58" s="10" t="s">
        <v>263</v>
      </c>
      <c r="U58" s="18" t="s">
        <v>75</v>
      </c>
      <c r="V58" s="10" t="s">
        <v>90</v>
      </c>
      <c r="W58" s="133" t="s">
        <v>34</v>
      </c>
      <c r="X58" s="10" t="s">
        <v>954</v>
      </c>
      <c r="Y58" s="21" t="s">
        <v>955</v>
      </c>
      <c r="Z58" s="21" t="s">
        <v>956</v>
      </c>
    </row>
    <row r="59" spans="1:26" ht="15.9" customHeight="1" x14ac:dyDescent="0.25">
      <c r="A59" s="10" t="s">
        <v>951</v>
      </c>
      <c r="B59" s="10" t="s">
        <v>81</v>
      </c>
      <c r="C59" s="10" t="s">
        <v>161</v>
      </c>
      <c r="D59" s="10" t="s">
        <v>83</v>
      </c>
      <c r="E59" s="10" t="s">
        <v>962</v>
      </c>
      <c r="F59" s="132" t="s">
        <v>34</v>
      </c>
      <c r="G59" s="132" t="s">
        <v>34</v>
      </c>
      <c r="H59" s="10">
        <v>9.1</v>
      </c>
      <c r="I59" s="18" t="s">
        <v>963</v>
      </c>
      <c r="J59" s="132" t="s">
        <v>34</v>
      </c>
      <c r="K59" s="10" t="s">
        <v>964</v>
      </c>
      <c r="L59" s="18" t="s">
        <v>121</v>
      </c>
      <c r="M59" s="18" t="s">
        <v>122</v>
      </c>
      <c r="N59" s="18" t="s">
        <v>72</v>
      </c>
      <c r="O59" s="15">
        <v>20</v>
      </c>
      <c r="P59" s="15">
        <v>50</v>
      </c>
      <c r="Q59" s="15">
        <v>6.8</v>
      </c>
      <c r="R59" s="15" t="s">
        <v>28</v>
      </c>
      <c r="S59" s="131" t="s">
        <v>34</v>
      </c>
      <c r="T59" s="10" t="s">
        <v>263</v>
      </c>
      <c r="U59" s="18" t="s">
        <v>75</v>
      </c>
      <c r="V59" s="10" t="s">
        <v>90</v>
      </c>
      <c r="W59" s="133" t="s">
        <v>34</v>
      </c>
      <c r="X59" s="10" t="s">
        <v>954</v>
      </c>
      <c r="Y59" s="21" t="s">
        <v>955</v>
      </c>
      <c r="Z59" s="21" t="s">
        <v>956</v>
      </c>
    </row>
    <row r="60" spans="1:26" ht="15.9" customHeight="1" x14ac:dyDescent="0.25">
      <c r="A60" s="10" t="s">
        <v>951</v>
      </c>
      <c r="B60" s="10" t="s">
        <v>81</v>
      </c>
      <c r="C60" s="10" t="s">
        <v>161</v>
      </c>
      <c r="D60" s="10" t="s">
        <v>83</v>
      </c>
      <c r="E60" s="10" t="s">
        <v>965</v>
      </c>
      <c r="F60" s="132" t="s">
        <v>34</v>
      </c>
      <c r="G60" s="132" t="s">
        <v>34</v>
      </c>
      <c r="H60" s="10">
        <v>44.83</v>
      </c>
      <c r="I60" s="18" t="s">
        <v>959</v>
      </c>
      <c r="J60" s="132" t="s">
        <v>34</v>
      </c>
      <c r="K60" s="10" t="s">
        <v>966</v>
      </c>
      <c r="L60" s="18" t="s">
        <v>121</v>
      </c>
      <c r="M60" s="18" t="s">
        <v>122</v>
      </c>
      <c r="N60" s="18" t="s">
        <v>72</v>
      </c>
      <c r="O60" s="15">
        <v>20</v>
      </c>
      <c r="P60" s="15">
        <v>50</v>
      </c>
      <c r="Q60" s="15">
        <v>6.8</v>
      </c>
      <c r="R60" s="15" t="s">
        <v>28</v>
      </c>
      <c r="S60" s="131" t="s">
        <v>34</v>
      </c>
      <c r="T60" s="10" t="s">
        <v>263</v>
      </c>
      <c r="U60" s="18" t="s">
        <v>75</v>
      </c>
      <c r="V60" s="10" t="s">
        <v>90</v>
      </c>
      <c r="W60" s="133" t="s">
        <v>34</v>
      </c>
      <c r="X60" s="10" t="s">
        <v>954</v>
      </c>
      <c r="Y60" s="21" t="s">
        <v>955</v>
      </c>
      <c r="Z60" s="21" t="s">
        <v>956</v>
      </c>
    </row>
    <row r="61" spans="1:26" s="53" customFormat="1" ht="15.9" customHeight="1" x14ac:dyDescent="0.25">
      <c r="A61" s="10" t="s">
        <v>951</v>
      </c>
      <c r="B61" s="10" t="s">
        <v>81</v>
      </c>
      <c r="C61" s="10" t="s">
        <v>161</v>
      </c>
      <c r="D61" s="10" t="s">
        <v>83</v>
      </c>
      <c r="E61" s="10" t="s">
        <v>965</v>
      </c>
      <c r="F61" s="132" t="s">
        <v>34</v>
      </c>
      <c r="G61" s="132" t="s">
        <v>34</v>
      </c>
      <c r="H61" s="10">
        <v>9.98</v>
      </c>
      <c r="I61" s="18" t="s">
        <v>963</v>
      </c>
      <c r="J61" s="132" t="s">
        <v>34</v>
      </c>
      <c r="K61" s="10" t="s">
        <v>967</v>
      </c>
      <c r="L61" s="18" t="s">
        <v>121</v>
      </c>
      <c r="M61" s="18" t="s">
        <v>122</v>
      </c>
      <c r="N61" s="18" t="s">
        <v>72</v>
      </c>
      <c r="O61" s="15">
        <v>20</v>
      </c>
      <c r="P61" s="15">
        <v>50</v>
      </c>
      <c r="Q61" s="15">
        <v>6.8</v>
      </c>
      <c r="R61" s="15" t="s">
        <v>28</v>
      </c>
      <c r="S61" s="131" t="s">
        <v>34</v>
      </c>
      <c r="T61" s="10" t="s">
        <v>263</v>
      </c>
      <c r="U61" s="18" t="s">
        <v>75</v>
      </c>
      <c r="V61" s="10" t="s">
        <v>90</v>
      </c>
      <c r="W61" s="133" t="s">
        <v>34</v>
      </c>
      <c r="X61" s="10" t="s">
        <v>954</v>
      </c>
      <c r="Y61" s="25" t="s">
        <v>955</v>
      </c>
      <c r="Z61" s="25" t="s">
        <v>956</v>
      </c>
    </row>
    <row r="62" spans="1:26" ht="15.9" customHeight="1" x14ac:dyDescent="0.25">
      <c r="A62" s="10" t="s">
        <v>951</v>
      </c>
      <c r="B62" s="10" t="s">
        <v>81</v>
      </c>
      <c r="C62" s="10" t="s">
        <v>161</v>
      </c>
      <c r="D62" s="10" t="s">
        <v>83</v>
      </c>
      <c r="E62" s="10" t="s">
        <v>968</v>
      </c>
      <c r="F62" s="132" t="s">
        <v>34</v>
      </c>
      <c r="G62" s="132" t="s">
        <v>34</v>
      </c>
      <c r="H62" s="10">
        <v>8.65</v>
      </c>
      <c r="I62" s="18" t="s">
        <v>963</v>
      </c>
      <c r="J62" s="132" t="s">
        <v>34</v>
      </c>
      <c r="K62" s="10" t="s">
        <v>969</v>
      </c>
      <c r="L62" s="18" t="s">
        <v>121</v>
      </c>
      <c r="M62" s="18" t="s">
        <v>122</v>
      </c>
      <c r="N62" s="18" t="s">
        <v>72</v>
      </c>
      <c r="O62" s="15">
        <v>20</v>
      </c>
      <c r="P62" s="15">
        <v>50</v>
      </c>
      <c r="Q62" s="15">
        <v>6.8</v>
      </c>
      <c r="R62" s="15" t="s">
        <v>28</v>
      </c>
      <c r="S62" s="131" t="s">
        <v>34</v>
      </c>
      <c r="T62" s="10" t="s">
        <v>263</v>
      </c>
      <c r="U62" s="18" t="s">
        <v>75</v>
      </c>
      <c r="V62" s="10" t="s">
        <v>90</v>
      </c>
      <c r="W62" s="133" t="s">
        <v>34</v>
      </c>
      <c r="X62" s="10" t="s">
        <v>954</v>
      </c>
      <c r="Y62" s="25" t="s">
        <v>955</v>
      </c>
      <c r="Z62" s="25" t="s">
        <v>956</v>
      </c>
    </row>
    <row r="63" spans="1:26" ht="15.9" customHeight="1" x14ac:dyDescent="0.25">
      <c r="A63" s="10" t="s">
        <v>951</v>
      </c>
      <c r="B63" s="10" t="s">
        <v>81</v>
      </c>
      <c r="C63" s="10" t="s">
        <v>161</v>
      </c>
      <c r="D63" s="10" t="s">
        <v>83</v>
      </c>
      <c r="E63" s="10" t="s">
        <v>965</v>
      </c>
      <c r="F63" s="132" t="s">
        <v>34</v>
      </c>
      <c r="G63" s="132" t="s">
        <v>34</v>
      </c>
      <c r="H63" s="10">
        <v>51.96</v>
      </c>
      <c r="I63" s="18" t="s">
        <v>957</v>
      </c>
      <c r="J63" s="132" t="s">
        <v>34</v>
      </c>
      <c r="K63" s="10" t="s">
        <v>970</v>
      </c>
      <c r="L63" s="18" t="s">
        <v>121</v>
      </c>
      <c r="M63" s="18" t="s">
        <v>122</v>
      </c>
      <c r="N63" s="18" t="s">
        <v>72</v>
      </c>
      <c r="O63" s="15">
        <v>20</v>
      </c>
      <c r="P63" s="15">
        <v>50</v>
      </c>
      <c r="Q63" s="15">
        <v>6.8</v>
      </c>
      <c r="R63" s="15" t="s">
        <v>28</v>
      </c>
      <c r="S63" s="131" t="s">
        <v>34</v>
      </c>
      <c r="T63" s="10" t="s">
        <v>263</v>
      </c>
      <c r="U63" s="18" t="s">
        <v>75</v>
      </c>
      <c r="V63" s="10" t="s">
        <v>90</v>
      </c>
      <c r="W63" s="133" t="s">
        <v>34</v>
      </c>
      <c r="X63" s="10" t="s">
        <v>954</v>
      </c>
      <c r="Y63" s="25" t="s">
        <v>955</v>
      </c>
      <c r="Z63" s="25" t="s">
        <v>956</v>
      </c>
    </row>
    <row r="64" spans="1:26" ht="15.9" customHeight="1" x14ac:dyDescent="0.25">
      <c r="A64" s="10" t="s">
        <v>951</v>
      </c>
      <c r="B64" s="10" t="s">
        <v>81</v>
      </c>
      <c r="C64" s="10" t="s">
        <v>161</v>
      </c>
      <c r="D64" s="10" t="s">
        <v>83</v>
      </c>
      <c r="E64" s="10" t="s">
        <v>971</v>
      </c>
      <c r="F64" s="132" t="s">
        <v>34</v>
      </c>
      <c r="G64" s="132" t="s">
        <v>34</v>
      </c>
      <c r="H64" s="10">
        <v>9.99</v>
      </c>
      <c r="I64" s="18" t="s">
        <v>963</v>
      </c>
      <c r="J64" s="132" t="s">
        <v>34</v>
      </c>
      <c r="K64" s="10" t="s">
        <v>972</v>
      </c>
      <c r="L64" s="18" t="s">
        <v>121</v>
      </c>
      <c r="M64" s="18" t="s">
        <v>122</v>
      </c>
      <c r="N64" s="18" t="s">
        <v>72</v>
      </c>
      <c r="O64" s="15">
        <v>20</v>
      </c>
      <c r="P64" s="15">
        <v>50</v>
      </c>
      <c r="Q64" s="15">
        <v>6.8</v>
      </c>
      <c r="R64" s="15" t="s">
        <v>28</v>
      </c>
      <c r="S64" s="131" t="s">
        <v>34</v>
      </c>
      <c r="T64" s="10" t="s">
        <v>263</v>
      </c>
      <c r="U64" s="18" t="s">
        <v>75</v>
      </c>
      <c r="V64" s="10" t="s">
        <v>90</v>
      </c>
      <c r="W64" s="133" t="s">
        <v>34</v>
      </c>
      <c r="X64" s="10" t="s">
        <v>954</v>
      </c>
      <c r="Y64" s="25" t="s">
        <v>955</v>
      </c>
      <c r="Z64" s="25" t="s">
        <v>956</v>
      </c>
    </row>
    <row r="65" spans="1:26" s="47" customFormat="1" ht="15.9" customHeight="1" x14ac:dyDescent="0.25">
      <c r="A65" s="10" t="s">
        <v>951</v>
      </c>
      <c r="B65" s="10" t="s">
        <v>81</v>
      </c>
      <c r="C65" s="10" t="s">
        <v>161</v>
      </c>
      <c r="D65" s="10" t="s">
        <v>83</v>
      </c>
      <c r="E65" s="10" t="s">
        <v>962</v>
      </c>
      <c r="F65" s="132" t="s">
        <v>34</v>
      </c>
      <c r="G65" s="132" t="s">
        <v>34</v>
      </c>
      <c r="H65" s="10">
        <v>18.947163376083502</v>
      </c>
      <c r="I65" s="18" t="s">
        <v>973</v>
      </c>
      <c r="J65" s="132" t="s">
        <v>34</v>
      </c>
      <c r="K65" s="10" t="s">
        <v>69</v>
      </c>
      <c r="L65" s="18" t="s">
        <v>121</v>
      </c>
      <c r="M65" s="18" t="s">
        <v>122</v>
      </c>
      <c r="N65" s="18" t="s">
        <v>72</v>
      </c>
      <c r="O65" s="15">
        <v>20</v>
      </c>
      <c r="P65" s="15">
        <v>50</v>
      </c>
      <c r="Q65" s="15">
        <v>6.8</v>
      </c>
      <c r="R65" s="15" t="s">
        <v>28</v>
      </c>
      <c r="S65" s="131" t="s">
        <v>34</v>
      </c>
      <c r="T65" s="10" t="s">
        <v>263</v>
      </c>
      <c r="U65" s="18" t="s">
        <v>75</v>
      </c>
      <c r="V65" s="10" t="s">
        <v>90</v>
      </c>
      <c r="W65" s="133" t="s">
        <v>34</v>
      </c>
      <c r="X65" s="10" t="s">
        <v>954</v>
      </c>
      <c r="Y65" s="25" t="s">
        <v>955</v>
      </c>
      <c r="Z65" s="25" t="s">
        <v>974</v>
      </c>
    </row>
    <row r="66" spans="1:26" ht="15.9" customHeight="1" x14ac:dyDescent="0.25">
      <c r="A66" s="10" t="s">
        <v>951</v>
      </c>
      <c r="B66" s="10" t="s">
        <v>81</v>
      </c>
      <c r="C66" s="10" t="s">
        <v>161</v>
      </c>
      <c r="D66" s="10" t="s">
        <v>83</v>
      </c>
      <c r="E66" s="10" t="s">
        <v>965</v>
      </c>
      <c r="F66" s="132" t="s">
        <v>34</v>
      </c>
      <c r="G66" s="132" t="s">
        <v>34</v>
      </c>
      <c r="H66" s="10">
        <v>22.771930089476388</v>
      </c>
      <c r="I66" s="18" t="s">
        <v>973</v>
      </c>
      <c r="J66" s="132" t="s">
        <v>34</v>
      </c>
      <c r="K66" s="10" t="s">
        <v>69</v>
      </c>
      <c r="L66" s="18" t="s">
        <v>121</v>
      </c>
      <c r="M66" s="18" t="s">
        <v>122</v>
      </c>
      <c r="N66" s="18" t="s">
        <v>72</v>
      </c>
      <c r="O66" s="15">
        <v>20</v>
      </c>
      <c r="P66" s="15">
        <v>50</v>
      </c>
      <c r="Q66" s="15">
        <v>6.8</v>
      </c>
      <c r="R66" s="15" t="s">
        <v>28</v>
      </c>
      <c r="S66" s="131" t="s">
        <v>34</v>
      </c>
      <c r="T66" s="10" t="s">
        <v>263</v>
      </c>
      <c r="U66" s="18" t="s">
        <v>75</v>
      </c>
      <c r="V66" s="10" t="s">
        <v>90</v>
      </c>
      <c r="W66" s="133" t="s">
        <v>34</v>
      </c>
      <c r="X66" s="10" t="s">
        <v>954</v>
      </c>
      <c r="Y66" s="25" t="s">
        <v>955</v>
      </c>
      <c r="Z66" s="21" t="s">
        <v>974</v>
      </c>
    </row>
    <row r="67" spans="1:26" ht="15.9" customHeight="1" x14ac:dyDescent="0.25">
      <c r="A67" s="10" t="s">
        <v>951</v>
      </c>
      <c r="B67" s="10" t="s">
        <v>81</v>
      </c>
      <c r="C67" s="10" t="s">
        <v>161</v>
      </c>
      <c r="D67" s="10" t="s">
        <v>83</v>
      </c>
      <c r="E67" s="10" t="s">
        <v>968</v>
      </c>
      <c r="F67" s="132" t="s">
        <v>34</v>
      </c>
      <c r="G67" s="132" t="s">
        <v>34</v>
      </c>
      <c r="H67" s="10">
        <v>24.38621536852326</v>
      </c>
      <c r="I67" s="18" t="s">
        <v>973</v>
      </c>
      <c r="J67" s="132" t="s">
        <v>34</v>
      </c>
      <c r="K67" s="10" t="s">
        <v>69</v>
      </c>
      <c r="L67" s="18" t="s">
        <v>121</v>
      </c>
      <c r="M67" s="18" t="s">
        <v>122</v>
      </c>
      <c r="N67" s="18" t="s">
        <v>72</v>
      </c>
      <c r="O67" s="15">
        <v>20</v>
      </c>
      <c r="P67" s="15">
        <v>50</v>
      </c>
      <c r="Q67" s="15">
        <v>6.8</v>
      </c>
      <c r="R67" s="15" t="s">
        <v>28</v>
      </c>
      <c r="S67" s="131" t="s">
        <v>34</v>
      </c>
      <c r="T67" s="10" t="s">
        <v>263</v>
      </c>
      <c r="U67" s="18" t="s">
        <v>75</v>
      </c>
      <c r="V67" s="10" t="s">
        <v>90</v>
      </c>
      <c r="W67" s="133" t="s">
        <v>34</v>
      </c>
      <c r="X67" s="10" t="s">
        <v>954</v>
      </c>
      <c r="Y67" s="25" t="s">
        <v>955</v>
      </c>
      <c r="Z67" s="21" t="s">
        <v>975</v>
      </c>
    </row>
    <row r="68" spans="1:26" s="47" customFormat="1" ht="15.9" customHeight="1" x14ac:dyDescent="0.25">
      <c r="A68" s="10" t="s">
        <v>951</v>
      </c>
      <c r="B68" s="10" t="s">
        <v>81</v>
      </c>
      <c r="C68" s="10" t="s">
        <v>161</v>
      </c>
      <c r="D68" s="10" t="s">
        <v>83</v>
      </c>
      <c r="E68" s="10" t="s">
        <v>971</v>
      </c>
      <c r="F68" s="132" t="s">
        <v>34</v>
      </c>
      <c r="G68" s="132" t="s">
        <v>34</v>
      </c>
      <c r="H68" s="10">
        <v>27.612258147424306</v>
      </c>
      <c r="I68" s="18" t="s">
        <v>973</v>
      </c>
      <c r="J68" s="132" t="s">
        <v>34</v>
      </c>
      <c r="K68" s="10" t="s">
        <v>69</v>
      </c>
      <c r="L68" s="18" t="s">
        <v>121</v>
      </c>
      <c r="M68" s="18" t="s">
        <v>122</v>
      </c>
      <c r="N68" s="18" t="s">
        <v>72</v>
      </c>
      <c r="O68" s="15">
        <v>20</v>
      </c>
      <c r="P68" s="15">
        <v>50</v>
      </c>
      <c r="Q68" s="15">
        <v>6.8</v>
      </c>
      <c r="R68" s="15" t="s">
        <v>28</v>
      </c>
      <c r="S68" s="131" t="s">
        <v>34</v>
      </c>
      <c r="T68" s="10" t="s">
        <v>263</v>
      </c>
      <c r="U68" s="18" t="s">
        <v>75</v>
      </c>
      <c r="V68" s="10" t="s">
        <v>90</v>
      </c>
      <c r="W68" s="133" t="s">
        <v>34</v>
      </c>
      <c r="X68" s="10" t="s">
        <v>954</v>
      </c>
      <c r="Y68" s="25" t="s">
        <v>955</v>
      </c>
      <c r="Z68" s="21" t="s">
        <v>974</v>
      </c>
    </row>
    <row r="69" spans="1:26" ht="15.9" customHeight="1" x14ac:dyDescent="0.25">
      <c r="A69" s="10" t="s">
        <v>951</v>
      </c>
      <c r="B69" s="10" t="s">
        <v>81</v>
      </c>
      <c r="C69" s="10" t="s">
        <v>161</v>
      </c>
      <c r="D69" s="10" t="s">
        <v>83</v>
      </c>
      <c r="E69" s="10" t="s">
        <v>962</v>
      </c>
      <c r="F69" s="132" t="s">
        <v>34</v>
      </c>
      <c r="G69" s="132" t="s">
        <v>34</v>
      </c>
      <c r="H69" s="10">
        <v>41.986347781153817</v>
      </c>
      <c r="I69" s="18" t="s">
        <v>976</v>
      </c>
      <c r="J69" s="132" t="s">
        <v>34</v>
      </c>
      <c r="K69" s="10" t="s">
        <v>69</v>
      </c>
      <c r="L69" s="18" t="s">
        <v>121</v>
      </c>
      <c r="M69" s="18" t="s">
        <v>122</v>
      </c>
      <c r="N69" s="18" t="s">
        <v>72</v>
      </c>
      <c r="O69" s="15">
        <v>20</v>
      </c>
      <c r="P69" s="15">
        <v>50</v>
      </c>
      <c r="Q69" s="15">
        <v>6.8</v>
      </c>
      <c r="R69" s="15" t="s">
        <v>28</v>
      </c>
      <c r="S69" s="131" t="s">
        <v>34</v>
      </c>
      <c r="T69" s="10" t="s">
        <v>263</v>
      </c>
      <c r="U69" s="18" t="s">
        <v>75</v>
      </c>
      <c r="V69" s="10" t="s">
        <v>90</v>
      </c>
      <c r="W69" s="133" t="s">
        <v>34</v>
      </c>
      <c r="X69" s="10" t="s">
        <v>954</v>
      </c>
      <c r="Y69" s="25" t="s">
        <v>955</v>
      </c>
      <c r="Z69" s="25" t="s">
        <v>977</v>
      </c>
    </row>
    <row r="70" spans="1:26" ht="15.9" customHeight="1" x14ac:dyDescent="0.25">
      <c r="A70" s="10" t="s">
        <v>951</v>
      </c>
      <c r="B70" s="10" t="s">
        <v>81</v>
      </c>
      <c r="C70" s="10" t="s">
        <v>161</v>
      </c>
      <c r="D70" s="10" t="s">
        <v>83</v>
      </c>
      <c r="E70" s="10" t="s">
        <v>965</v>
      </c>
      <c r="F70" s="132" t="s">
        <v>34</v>
      </c>
      <c r="G70" s="132" t="s">
        <v>34</v>
      </c>
      <c r="H70" s="10">
        <v>53.718777908660584</v>
      </c>
      <c r="I70" s="18" t="s">
        <v>976</v>
      </c>
      <c r="J70" s="132" t="s">
        <v>34</v>
      </c>
      <c r="K70" s="10" t="s">
        <v>69</v>
      </c>
      <c r="L70" s="18" t="s">
        <v>121</v>
      </c>
      <c r="M70" s="18" t="s">
        <v>122</v>
      </c>
      <c r="N70" s="18" t="s">
        <v>72</v>
      </c>
      <c r="O70" s="15">
        <v>20</v>
      </c>
      <c r="P70" s="15">
        <v>50</v>
      </c>
      <c r="Q70" s="15">
        <v>6.8</v>
      </c>
      <c r="R70" s="15" t="s">
        <v>28</v>
      </c>
      <c r="S70" s="131" t="s">
        <v>34</v>
      </c>
      <c r="T70" s="10" t="s">
        <v>263</v>
      </c>
      <c r="U70" s="18" t="s">
        <v>75</v>
      </c>
      <c r="V70" s="10" t="s">
        <v>90</v>
      </c>
      <c r="W70" s="133" t="s">
        <v>34</v>
      </c>
      <c r="X70" s="10" t="s">
        <v>954</v>
      </c>
      <c r="Y70" s="25" t="s">
        <v>955</v>
      </c>
      <c r="Z70" s="21" t="s">
        <v>977</v>
      </c>
    </row>
    <row r="71" spans="1:26" ht="15.9" customHeight="1" x14ac:dyDescent="0.25">
      <c r="A71" s="10" t="s">
        <v>951</v>
      </c>
      <c r="B71" s="10" t="s">
        <v>81</v>
      </c>
      <c r="C71" s="10" t="s">
        <v>161</v>
      </c>
      <c r="D71" s="10" t="s">
        <v>83</v>
      </c>
      <c r="E71" s="10" t="s">
        <v>968</v>
      </c>
      <c r="F71" s="132" t="s">
        <v>34</v>
      </c>
      <c r="G71" s="132" t="s">
        <v>34</v>
      </c>
      <c r="H71" s="10">
        <v>63.45</v>
      </c>
      <c r="I71" s="18" t="s">
        <v>959</v>
      </c>
      <c r="J71" s="132" t="s">
        <v>34</v>
      </c>
      <c r="K71" s="10" t="s">
        <v>69</v>
      </c>
      <c r="L71" s="18" t="s">
        <v>121</v>
      </c>
      <c r="M71" s="18" t="s">
        <v>122</v>
      </c>
      <c r="N71" s="18" t="s">
        <v>72</v>
      </c>
      <c r="O71" s="15">
        <v>20</v>
      </c>
      <c r="P71" s="15">
        <v>50</v>
      </c>
      <c r="Q71" s="15">
        <v>6.8</v>
      </c>
      <c r="R71" s="15" t="s">
        <v>28</v>
      </c>
      <c r="S71" s="131" t="s">
        <v>34</v>
      </c>
      <c r="T71" s="10" t="s">
        <v>263</v>
      </c>
      <c r="U71" s="18" t="s">
        <v>75</v>
      </c>
      <c r="V71" s="10" t="s">
        <v>90</v>
      </c>
      <c r="W71" s="133" t="s">
        <v>34</v>
      </c>
      <c r="X71" s="10" t="s">
        <v>954</v>
      </c>
      <c r="Y71" s="25" t="s">
        <v>955</v>
      </c>
      <c r="Z71" s="21" t="s">
        <v>956</v>
      </c>
    </row>
    <row r="72" spans="1:26" s="47" customFormat="1" ht="15.9" customHeight="1" x14ac:dyDescent="0.25">
      <c r="A72" s="10" t="s">
        <v>951</v>
      </c>
      <c r="B72" s="10" t="s">
        <v>81</v>
      </c>
      <c r="C72" s="10" t="s">
        <v>161</v>
      </c>
      <c r="D72" s="10" t="s">
        <v>83</v>
      </c>
      <c r="E72" s="10" t="s">
        <v>968</v>
      </c>
      <c r="F72" s="132" t="s">
        <v>34</v>
      </c>
      <c r="G72" s="132" t="s">
        <v>34</v>
      </c>
      <c r="H72" s="10">
        <v>68.75</v>
      </c>
      <c r="I72" s="18" t="s">
        <v>957</v>
      </c>
      <c r="J72" s="132" t="s">
        <v>34</v>
      </c>
      <c r="K72" s="10" t="s">
        <v>69</v>
      </c>
      <c r="L72" s="18" t="s">
        <v>121</v>
      </c>
      <c r="M72" s="18" t="s">
        <v>122</v>
      </c>
      <c r="N72" s="18" t="s">
        <v>72</v>
      </c>
      <c r="O72" s="15">
        <v>20</v>
      </c>
      <c r="P72" s="15">
        <v>50</v>
      </c>
      <c r="Q72" s="15">
        <v>6.8</v>
      </c>
      <c r="R72" s="15" t="s">
        <v>28</v>
      </c>
      <c r="S72" s="131" t="s">
        <v>34</v>
      </c>
      <c r="T72" s="10" t="s">
        <v>263</v>
      </c>
      <c r="U72" s="18" t="s">
        <v>75</v>
      </c>
      <c r="V72" s="10" t="s">
        <v>90</v>
      </c>
      <c r="W72" s="133" t="s">
        <v>34</v>
      </c>
      <c r="X72" s="10" t="s">
        <v>954</v>
      </c>
      <c r="Y72" s="25" t="s">
        <v>955</v>
      </c>
      <c r="Z72" s="25" t="s">
        <v>956</v>
      </c>
    </row>
    <row r="73" spans="1:26" s="47" customFormat="1" ht="15.9" customHeight="1" x14ac:dyDescent="0.25">
      <c r="A73" s="10" t="s">
        <v>951</v>
      </c>
      <c r="B73" s="10" t="s">
        <v>81</v>
      </c>
      <c r="C73" s="10" t="s">
        <v>161</v>
      </c>
      <c r="D73" s="10" t="s">
        <v>83</v>
      </c>
      <c r="E73" s="10" t="s">
        <v>971</v>
      </c>
      <c r="F73" s="132" t="s">
        <v>34</v>
      </c>
      <c r="G73" s="132" t="s">
        <v>34</v>
      </c>
      <c r="H73" s="10">
        <v>69.290000000000006</v>
      </c>
      <c r="I73" s="18" t="s">
        <v>959</v>
      </c>
      <c r="J73" s="132" t="s">
        <v>34</v>
      </c>
      <c r="K73" s="10" t="s">
        <v>69</v>
      </c>
      <c r="L73" s="18" t="s">
        <v>121</v>
      </c>
      <c r="M73" s="18" t="s">
        <v>122</v>
      </c>
      <c r="N73" s="18" t="s">
        <v>72</v>
      </c>
      <c r="O73" s="15">
        <v>20</v>
      </c>
      <c r="P73" s="15">
        <v>50</v>
      </c>
      <c r="Q73" s="15">
        <v>6.8</v>
      </c>
      <c r="R73" s="15" t="s">
        <v>28</v>
      </c>
      <c r="S73" s="131" t="s">
        <v>34</v>
      </c>
      <c r="T73" s="10" t="s">
        <v>263</v>
      </c>
      <c r="U73" s="18" t="s">
        <v>75</v>
      </c>
      <c r="V73" s="10" t="s">
        <v>90</v>
      </c>
      <c r="W73" s="133" t="s">
        <v>34</v>
      </c>
      <c r="X73" s="10" t="s">
        <v>954</v>
      </c>
      <c r="Y73" s="25" t="s">
        <v>955</v>
      </c>
      <c r="Z73" s="25" t="s">
        <v>956</v>
      </c>
    </row>
    <row r="74" spans="1:26" ht="15.9" customHeight="1" x14ac:dyDescent="0.25">
      <c r="A74" s="10" t="s">
        <v>951</v>
      </c>
      <c r="B74" s="10" t="s">
        <v>81</v>
      </c>
      <c r="C74" s="10" t="s">
        <v>161</v>
      </c>
      <c r="D74" s="10" t="s">
        <v>83</v>
      </c>
      <c r="E74" s="10" t="s">
        <v>968</v>
      </c>
      <c r="F74" s="132" t="s">
        <v>34</v>
      </c>
      <c r="G74" s="132" t="s">
        <v>34</v>
      </c>
      <c r="H74" s="10">
        <v>73.105358900698931</v>
      </c>
      <c r="I74" s="18" t="s">
        <v>976</v>
      </c>
      <c r="J74" s="132" t="s">
        <v>34</v>
      </c>
      <c r="K74" s="10" t="s">
        <v>69</v>
      </c>
      <c r="L74" s="18" t="s">
        <v>121</v>
      </c>
      <c r="M74" s="18" t="s">
        <v>122</v>
      </c>
      <c r="N74" s="18" t="s">
        <v>72</v>
      </c>
      <c r="O74" s="15">
        <v>20</v>
      </c>
      <c r="P74" s="15">
        <v>50</v>
      </c>
      <c r="Q74" s="15">
        <v>6.8</v>
      </c>
      <c r="R74" s="15" t="s">
        <v>28</v>
      </c>
      <c r="S74" s="131" t="s">
        <v>34</v>
      </c>
      <c r="T74" s="10" t="s">
        <v>263</v>
      </c>
      <c r="U74" s="18" t="s">
        <v>75</v>
      </c>
      <c r="V74" s="10" t="s">
        <v>90</v>
      </c>
      <c r="W74" s="133" t="s">
        <v>34</v>
      </c>
      <c r="X74" s="10" t="s">
        <v>954</v>
      </c>
      <c r="Y74" s="25" t="s">
        <v>955</v>
      </c>
      <c r="Z74" s="25" t="s">
        <v>977</v>
      </c>
    </row>
    <row r="75" spans="1:26" ht="15.9" customHeight="1" x14ac:dyDescent="0.25">
      <c r="A75" s="10" t="s">
        <v>951</v>
      </c>
      <c r="B75" s="10" t="s">
        <v>81</v>
      </c>
      <c r="C75" s="10" t="s">
        <v>161</v>
      </c>
      <c r="D75" s="10" t="s">
        <v>83</v>
      </c>
      <c r="E75" s="10" t="s">
        <v>971</v>
      </c>
      <c r="F75" s="132" t="s">
        <v>34</v>
      </c>
      <c r="G75" s="132" t="s">
        <v>34</v>
      </c>
      <c r="H75" s="10">
        <v>76.319999999999993</v>
      </c>
      <c r="I75" s="18" t="s">
        <v>957</v>
      </c>
      <c r="J75" s="132" t="s">
        <v>34</v>
      </c>
      <c r="K75" s="10" t="s">
        <v>69</v>
      </c>
      <c r="L75" s="18" t="s">
        <v>121</v>
      </c>
      <c r="M75" s="18" t="s">
        <v>122</v>
      </c>
      <c r="N75" s="18" t="s">
        <v>72</v>
      </c>
      <c r="O75" s="15">
        <v>20</v>
      </c>
      <c r="P75" s="15">
        <v>50</v>
      </c>
      <c r="Q75" s="15">
        <v>6.8</v>
      </c>
      <c r="R75" s="15" t="s">
        <v>28</v>
      </c>
      <c r="S75" s="131" t="s">
        <v>34</v>
      </c>
      <c r="T75" s="10" t="s">
        <v>263</v>
      </c>
      <c r="U75" s="18" t="s">
        <v>75</v>
      </c>
      <c r="V75" s="10" t="s">
        <v>90</v>
      </c>
      <c r="W75" s="133" t="s">
        <v>34</v>
      </c>
      <c r="X75" s="10" t="s">
        <v>954</v>
      </c>
      <c r="Y75" s="25" t="s">
        <v>955</v>
      </c>
      <c r="Z75" s="25" t="s">
        <v>956</v>
      </c>
    </row>
    <row r="76" spans="1:26" ht="15.9" customHeight="1" x14ac:dyDescent="0.25">
      <c r="A76" s="10" t="s">
        <v>951</v>
      </c>
      <c r="B76" s="10" t="s">
        <v>81</v>
      </c>
      <c r="C76" s="10" t="s">
        <v>161</v>
      </c>
      <c r="D76" s="10" t="s">
        <v>83</v>
      </c>
      <c r="E76" s="10" t="s">
        <v>971</v>
      </c>
      <c r="F76" s="132" t="s">
        <v>34</v>
      </c>
      <c r="G76" s="132" t="s">
        <v>34</v>
      </c>
      <c r="H76" s="10">
        <v>80.274342102567246</v>
      </c>
      <c r="I76" s="18" t="s">
        <v>976</v>
      </c>
      <c r="J76" s="132" t="s">
        <v>34</v>
      </c>
      <c r="K76" s="10" t="s">
        <v>69</v>
      </c>
      <c r="L76" s="18" t="s">
        <v>121</v>
      </c>
      <c r="M76" s="18" t="s">
        <v>122</v>
      </c>
      <c r="N76" s="18" t="s">
        <v>72</v>
      </c>
      <c r="O76" s="15">
        <v>20</v>
      </c>
      <c r="P76" s="15">
        <v>50</v>
      </c>
      <c r="Q76" s="15">
        <v>6.8</v>
      </c>
      <c r="R76" s="15" t="s">
        <v>28</v>
      </c>
      <c r="S76" s="131" t="s">
        <v>34</v>
      </c>
      <c r="T76" s="10" t="s">
        <v>263</v>
      </c>
      <c r="U76" s="18" t="s">
        <v>75</v>
      </c>
      <c r="V76" s="10" t="s">
        <v>90</v>
      </c>
      <c r="W76" s="133" t="s">
        <v>34</v>
      </c>
      <c r="X76" s="10" t="s">
        <v>954</v>
      </c>
      <c r="Y76" s="25" t="s">
        <v>955</v>
      </c>
      <c r="Z76" s="25" t="s">
        <v>977</v>
      </c>
    </row>
    <row r="77" spans="1:26" ht="15.9" customHeight="1" x14ac:dyDescent="0.25">
      <c r="A77" s="10" t="s">
        <v>951</v>
      </c>
      <c r="B77" s="10" t="s">
        <v>81</v>
      </c>
      <c r="C77" s="10" t="s">
        <v>161</v>
      </c>
      <c r="D77" s="10" t="s">
        <v>83</v>
      </c>
      <c r="E77" s="10" t="s">
        <v>968</v>
      </c>
      <c r="F77" s="132" t="s">
        <v>34</v>
      </c>
      <c r="G77" s="132" t="s">
        <v>34</v>
      </c>
      <c r="H77" s="10">
        <v>84.23</v>
      </c>
      <c r="I77" s="18" t="s">
        <v>952</v>
      </c>
      <c r="J77" s="132" t="s">
        <v>34</v>
      </c>
      <c r="K77" s="10" t="s">
        <v>69</v>
      </c>
      <c r="L77" s="18" t="s">
        <v>121</v>
      </c>
      <c r="M77" s="18" t="s">
        <v>122</v>
      </c>
      <c r="N77" s="18" t="s">
        <v>72</v>
      </c>
      <c r="O77" s="15">
        <v>20</v>
      </c>
      <c r="P77" s="15">
        <v>50</v>
      </c>
      <c r="Q77" s="15">
        <v>6.8</v>
      </c>
      <c r="R77" s="15" t="s">
        <v>28</v>
      </c>
      <c r="S77" s="131" t="s">
        <v>34</v>
      </c>
      <c r="T77" s="10" t="s">
        <v>263</v>
      </c>
      <c r="U77" s="18" t="s">
        <v>75</v>
      </c>
      <c r="V77" s="10" t="s">
        <v>90</v>
      </c>
      <c r="W77" s="133" t="s">
        <v>34</v>
      </c>
      <c r="X77" s="10" t="s">
        <v>954</v>
      </c>
      <c r="Y77" s="25" t="s">
        <v>955</v>
      </c>
      <c r="Z77" s="25" t="s">
        <v>956</v>
      </c>
    </row>
    <row r="78" spans="1:26" ht="15.9" customHeight="1" x14ac:dyDescent="0.25">
      <c r="A78" s="10" t="s">
        <v>951</v>
      </c>
      <c r="B78" s="10" t="s">
        <v>81</v>
      </c>
      <c r="C78" s="10" t="s">
        <v>161</v>
      </c>
      <c r="D78" s="10" t="s">
        <v>83</v>
      </c>
      <c r="E78" s="10" t="s">
        <v>971</v>
      </c>
      <c r="F78" s="132" t="s">
        <v>34</v>
      </c>
      <c r="G78" s="132" t="s">
        <v>34</v>
      </c>
      <c r="H78" s="10">
        <v>93</v>
      </c>
      <c r="I78" s="18" t="s">
        <v>952</v>
      </c>
      <c r="J78" s="132" t="s">
        <v>34</v>
      </c>
      <c r="K78" s="10" t="s">
        <v>69</v>
      </c>
      <c r="L78" s="18" t="s">
        <v>121</v>
      </c>
      <c r="M78" s="18" t="s">
        <v>122</v>
      </c>
      <c r="N78" s="18" t="s">
        <v>72</v>
      </c>
      <c r="O78" s="15">
        <v>20</v>
      </c>
      <c r="P78" s="15">
        <v>50</v>
      </c>
      <c r="Q78" s="15">
        <v>6.8</v>
      </c>
      <c r="R78" s="15" t="s">
        <v>28</v>
      </c>
      <c r="S78" s="131" t="s">
        <v>34</v>
      </c>
      <c r="T78" s="10" t="s">
        <v>263</v>
      </c>
      <c r="U78" s="18" t="s">
        <v>75</v>
      </c>
      <c r="V78" s="10" t="s">
        <v>90</v>
      </c>
      <c r="W78" s="133" t="s">
        <v>34</v>
      </c>
      <c r="X78" s="10" t="s">
        <v>954</v>
      </c>
      <c r="Y78" s="25" t="s">
        <v>955</v>
      </c>
      <c r="Z78" s="25" t="s">
        <v>956</v>
      </c>
    </row>
    <row r="79" spans="1:26" ht="15.9" customHeight="1" x14ac:dyDescent="0.25">
      <c r="A79" s="10" t="s">
        <v>856</v>
      </c>
      <c r="B79" s="10" t="s">
        <v>81</v>
      </c>
      <c r="C79" s="10" t="s">
        <v>161</v>
      </c>
      <c r="D79" s="10" t="s">
        <v>83</v>
      </c>
      <c r="E79" s="10" t="s">
        <v>978</v>
      </c>
      <c r="F79" s="10">
        <v>0.1</v>
      </c>
      <c r="G79" s="10" t="s">
        <v>67</v>
      </c>
      <c r="H79" s="10">
        <f>Table2[[#This Row],[Concentration effective (avant conversion)]]*1000</f>
        <v>100</v>
      </c>
      <c r="I79" s="10" t="s">
        <v>973</v>
      </c>
      <c r="J79" s="132" t="s">
        <v>34</v>
      </c>
      <c r="K79" s="10" t="s">
        <v>163</v>
      </c>
      <c r="L79" s="10" t="s">
        <v>121</v>
      </c>
      <c r="M79" s="10" t="s">
        <v>122</v>
      </c>
      <c r="N79" s="10" t="s">
        <v>72</v>
      </c>
      <c r="O79" s="10" t="s">
        <v>979</v>
      </c>
      <c r="P79" s="10">
        <v>250</v>
      </c>
      <c r="Q79" s="10" t="s">
        <v>980</v>
      </c>
      <c r="R79" s="10" t="s">
        <v>28</v>
      </c>
      <c r="S79" s="131" t="s">
        <v>34</v>
      </c>
      <c r="T79" s="10" t="s">
        <v>113</v>
      </c>
      <c r="U79" s="10" t="s">
        <v>75</v>
      </c>
      <c r="V79" s="10" t="s">
        <v>90</v>
      </c>
      <c r="W79" s="133" t="s">
        <v>34</v>
      </c>
      <c r="X79" s="10" t="s">
        <v>981</v>
      </c>
      <c r="Y79" s="25" t="s">
        <v>982</v>
      </c>
      <c r="Z79" s="25" t="s">
        <v>983</v>
      </c>
    </row>
    <row r="80" spans="1:26" ht="15.9" customHeight="1" x14ac:dyDescent="0.25">
      <c r="A80" s="10" t="s">
        <v>856</v>
      </c>
      <c r="B80" s="10" t="s">
        <v>81</v>
      </c>
      <c r="C80" s="10" t="s">
        <v>161</v>
      </c>
      <c r="D80" s="10" t="s">
        <v>83</v>
      </c>
      <c r="E80" s="10" t="s">
        <v>984</v>
      </c>
      <c r="F80" s="133" t="s">
        <v>34</v>
      </c>
      <c r="G80" s="133" t="s">
        <v>34</v>
      </c>
      <c r="H80" s="10">
        <v>152</v>
      </c>
      <c r="I80" s="10" t="s">
        <v>112</v>
      </c>
      <c r="J80" s="132" t="s">
        <v>34</v>
      </c>
      <c r="K80" s="10" t="s">
        <v>163</v>
      </c>
      <c r="L80" s="10" t="s">
        <v>121</v>
      </c>
      <c r="M80" s="10" t="s">
        <v>122</v>
      </c>
      <c r="N80" s="10" t="s">
        <v>72</v>
      </c>
      <c r="O80" s="10" t="s">
        <v>979</v>
      </c>
      <c r="P80" s="10">
        <v>250</v>
      </c>
      <c r="Q80" s="10" t="s">
        <v>980</v>
      </c>
      <c r="R80" s="10" t="s">
        <v>28</v>
      </c>
      <c r="S80" s="131" t="s">
        <v>34</v>
      </c>
      <c r="T80" s="10" t="s">
        <v>113</v>
      </c>
      <c r="U80" s="10" t="s">
        <v>75</v>
      </c>
      <c r="V80" s="10" t="s">
        <v>90</v>
      </c>
      <c r="W80" s="133" t="s">
        <v>34</v>
      </c>
      <c r="X80" s="10" t="s">
        <v>981</v>
      </c>
      <c r="Y80" s="25" t="s">
        <v>982</v>
      </c>
      <c r="Z80" s="58" t="s">
        <v>985</v>
      </c>
    </row>
    <row r="81" spans="1:26" ht="15.9" customHeight="1" x14ac:dyDescent="0.25">
      <c r="A81" s="10" t="s">
        <v>856</v>
      </c>
      <c r="B81" s="10" t="s">
        <v>81</v>
      </c>
      <c r="C81" s="10" t="s">
        <v>161</v>
      </c>
      <c r="D81" s="10" t="s">
        <v>83</v>
      </c>
      <c r="E81" s="10" t="s">
        <v>986</v>
      </c>
      <c r="F81" s="10">
        <v>0.23</v>
      </c>
      <c r="G81" s="10" t="s">
        <v>67</v>
      </c>
      <c r="H81" s="10">
        <f>Table2[[#This Row],[Concentration effective (avant conversion)]]*1000</f>
        <v>230</v>
      </c>
      <c r="I81" s="10" t="s">
        <v>973</v>
      </c>
      <c r="J81" s="132" t="s">
        <v>34</v>
      </c>
      <c r="K81" s="10" t="s">
        <v>163</v>
      </c>
      <c r="L81" s="10" t="s">
        <v>121</v>
      </c>
      <c r="M81" s="10" t="s">
        <v>122</v>
      </c>
      <c r="N81" s="10" t="s">
        <v>72</v>
      </c>
      <c r="O81" s="10" t="s">
        <v>979</v>
      </c>
      <c r="P81" s="10">
        <v>250</v>
      </c>
      <c r="Q81" s="10" t="s">
        <v>980</v>
      </c>
      <c r="R81" s="10" t="s">
        <v>28</v>
      </c>
      <c r="S81" s="131" t="s">
        <v>34</v>
      </c>
      <c r="T81" s="10" t="s">
        <v>113</v>
      </c>
      <c r="U81" s="10" t="s">
        <v>75</v>
      </c>
      <c r="V81" s="10" t="s">
        <v>90</v>
      </c>
      <c r="W81" s="133" t="s">
        <v>34</v>
      </c>
      <c r="X81" s="10" t="s">
        <v>981</v>
      </c>
      <c r="Y81" s="25" t="s">
        <v>982</v>
      </c>
      <c r="Z81" s="58" t="s">
        <v>983</v>
      </c>
    </row>
    <row r="82" spans="1:26" ht="15.9" customHeight="1" x14ac:dyDescent="0.25">
      <c r="A82" s="10" t="s">
        <v>856</v>
      </c>
      <c r="B82" s="10" t="s">
        <v>129</v>
      </c>
      <c r="C82" s="10" t="s">
        <v>987</v>
      </c>
      <c r="D82" s="10" t="s">
        <v>180</v>
      </c>
      <c r="E82" s="10" t="s">
        <v>320</v>
      </c>
      <c r="F82" s="10">
        <v>1.3</v>
      </c>
      <c r="G82" s="10" t="s">
        <v>67</v>
      </c>
      <c r="H82" s="10">
        <f>Table2[[#This Row],[Concentration effective (avant conversion)]]*1000</f>
        <v>1300</v>
      </c>
      <c r="I82" s="10" t="s">
        <v>654</v>
      </c>
      <c r="J82" s="132" t="s">
        <v>34</v>
      </c>
      <c r="K82" s="10" t="s">
        <v>69</v>
      </c>
      <c r="L82" s="10" t="s">
        <v>121</v>
      </c>
      <c r="M82" s="10" t="s">
        <v>87</v>
      </c>
      <c r="N82" s="10" t="s">
        <v>72</v>
      </c>
      <c r="O82" s="10" t="s">
        <v>988</v>
      </c>
      <c r="P82" s="10">
        <v>24</v>
      </c>
      <c r="Q82" s="10" t="s">
        <v>989</v>
      </c>
      <c r="R82" s="10" t="s">
        <v>28</v>
      </c>
      <c r="S82" s="131" t="s">
        <v>34</v>
      </c>
      <c r="T82" s="10" t="s">
        <v>263</v>
      </c>
      <c r="U82" s="10" t="s">
        <v>75</v>
      </c>
      <c r="V82" s="10" t="s">
        <v>90</v>
      </c>
      <c r="W82" s="133" t="s">
        <v>34</v>
      </c>
      <c r="X82" s="10" t="s">
        <v>990</v>
      </c>
      <c r="Y82" s="25" t="s">
        <v>991</v>
      </c>
      <c r="Z82" s="25" t="s">
        <v>992</v>
      </c>
    </row>
    <row r="83" spans="1:26" ht="15.9" customHeight="1" x14ac:dyDescent="0.25">
      <c r="A83" s="10" t="s">
        <v>856</v>
      </c>
      <c r="B83" s="10" t="s">
        <v>129</v>
      </c>
      <c r="C83" s="10" t="s">
        <v>987</v>
      </c>
      <c r="D83" s="10" t="s">
        <v>180</v>
      </c>
      <c r="E83" s="10" t="s">
        <v>993</v>
      </c>
      <c r="F83" s="10">
        <v>1.4</v>
      </c>
      <c r="G83" s="10" t="s">
        <v>67</v>
      </c>
      <c r="H83" s="10">
        <f>Table2[[#This Row],[Concentration effective (avant conversion)]]*1000</f>
        <v>1400</v>
      </c>
      <c r="I83" s="10" t="s">
        <v>654</v>
      </c>
      <c r="J83" s="132" t="s">
        <v>34</v>
      </c>
      <c r="K83" s="10" t="s">
        <v>69</v>
      </c>
      <c r="L83" s="10" t="s">
        <v>121</v>
      </c>
      <c r="M83" s="10" t="s">
        <v>87</v>
      </c>
      <c r="N83" s="10" t="s">
        <v>72</v>
      </c>
      <c r="O83" s="10" t="s">
        <v>988</v>
      </c>
      <c r="P83" s="10">
        <v>24</v>
      </c>
      <c r="Q83" s="10" t="s">
        <v>989</v>
      </c>
      <c r="R83" s="10" t="s">
        <v>28</v>
      </c>
      <c r="S83" s="131" t="s">
        <v>34</v>
      </c>
      <c r="T83" s="10" t="s">
        <v>263</v>
      </c>
      <c r="U83" s="10" t="s">
        <v>75</v>
      </c>
      <c r="V83" s="10" t="s">
        <v>90</v>
      </c>
      <c r="W83" s="133" t="s">
        <v>34</v>
      </c>
      <c r="X83" s="10" t="s">
        <v>990</v>
      </c>
      <c r="Y83" s="25" t="s">
        <v>991</v>
      </c>
      <c r="Z83" s="25" t="s">
        <v>992</v>
      </c>
    </row>
    <row r="84" spans="1:26" ht="15.9" customHeight="1" x14ac:dyDescent="0.25">
      <c r="A84" s="10" t="s">
        <v>994</v>
      </c>
      <c r="B84" s="10" t="s">
        <v>129</v>
      </c>
      <c r="C84" s="10" t="s">
        <v>179</v>
      </c>
      <c r="D84" s="10" t="s">
        <v>180</v>
      </c>
      <c r="E84" s="10" t="s">
        <v>320</v>
      </c>
      <c r="F84" s="10">
        <v>0.46</v>
      </c>
      <c r="G84" s="10" t="s">
        <v>67</v>
      </c>
      <c r="H84" s="10">
        <f>Table2[[#This Row],[Concentration effective (avant conversion)]]*1000</f>
        <v>460</v>
      </c>
      <c r="I84" s="10" t="s">
        <v>654</v>
      </c>
      <c r="J84" s="132" t="s">
        <v>34</v>
      </c>
      <c r="K84" s="10" t="s">
        <v>995</v>
      </c>
      <c r="L84" s="10" t="s">
        <v>121</v>
      </c>
      <c r="M84" s="10" t="s">
        <v>87</v>
      </c>
      <c r="N84" s="10" t="s">
        <v>72</v>
      </c>
      <c r="O84" s="10">
        <v>21</v>
      </c>
      <c r="P84" s="10">
        <v>15</v>
      </c>
      <c r="Q84" s="10" t="s">
        <v>996</v>
      </c>
      <c r="R84" s="10" t="s">
        <v>28</v>
      </c>
      <c r="S84" s="131" t="s">
        <v>34</v>
      </c>
      <c r="T84" s="10" t="s">
        <v>263</v>
      </c>
      <c r="U84" s="10" t="s">
        <v>75</v>
      </c>
      <c r="V84" s="10" t="s">
        <v>90</v>
      </c>
      <c r="W84" s="133" t="s">
        <v>34</v>
      </c>
      <c r="X84" s="10" t="s">
        <v>997</v>
      </c>
      <c r="Y84" s="25" t="s">
        <v>998</v>
      </c>
      <c r="Z84" s="25" t="s">
        <v>999</v>
      </c>
    </row>
    <row r="85" spans="1:26" ht="15.9" customHeight="1" x14ac:dyDescent="0.25">
      <c r="A85" s="10" t="s">
        <v>994</v>
      </c>
      <c r="B85" s="10" t="s">
        <v>129</v>
      </c>
      <c r="C85" s="10" t="s">
        <v>179</v>
      </c>
      <c r="D85" s="10" t="s">
        <v>180</v>
      </c>
      <c r="E85" s="10" t="s">
        <v>321</v>
      </c>
      <c r="F85" s="10">
        <v>0.34</v>
      </c>
      <c r="G85" s="10" t="s">
        <v>67</v>
      </c>
      <c r="H85" s="10">
        <f>Table2[[#This Row],[Concentration effective (avant conversion)]]*1000</f>
        <v>340</v>
      </c>
      <c r="I85" s="10" t="s">
        <v>654</v>
      </c>
      <c r="J85" s="132" t="s">
        <v>34</v>
      </c>
      <c r="K85" s="10" t="s">
        <v>69</v>
      </c>
      <c r="L85" s="10" t="s">
        <v>121</v>
      </c>
      <c r="M85" s="10" t="s">
        <v>87</v>
      </c>
      <c r="N85" s="10" t="s">
        <v>72</v>
      </c>
      <c r="O85" s="10">
        <v>21</v>
      </c>
      <c r="P85" s="10">
        <v>15</v>
      </c>
      <c r="Q85" s="10" t="s">
        <v>996</v>
      </c>
      <c r="R85" s="10" t="s">
        <v>28</v>
      </c>
      <c r="S85" s="131" t="s">
        <v>34</v>
      </c>
      <c r="T85" s="10" t="s">
        <v>263</v>
      </c>
      <c r="U85" s="10" t="s">
        <v>75</v>
      </c>
      <c r="V85" s="10" t="s">
        <v>90</v>
      </c>
      <c r="W85" s="133" t="s">
        <v>34</v>
      </c>
      <c r="X85" s="10" t="s">
        <v>997</v>
      </c>
      <c r="Y85" s="25" t="s">
        <v>998</v>
      </c>
      <c r="Z85" s="25" t="s">
        <v>999</v>
      </c>
    </row>
    <row r="86" spans="1:26" ht="15.9" customHeight="1" x14ac:dyDescent="0.25">
      <c r="A86" s="6" t="s">
        <v>829</v>
      </c>
      <c r="B86" s="10" t="s">
        <v>129</v>
      </c>
      <c r="C86" s="10" t="s">
        <v>179</v>
      </c>
      <c r="D86" s="10" t="s">
        <v>180</v>
      </c>
      <c r="E86" s="10" t="s">
        <v>320</v>
      </c>
      <c r="F86" s="10">
        <v>0.56000000000000005</v>
      </c>
      <c r="G86" s="10" t="s">
        <v>67</v>
      </c>
      <c r="H86" s="10">
        <f>Table2[[#This Row],[Concentration effective (avant conversion)]]*1000</f>
        <v>560</v>
      </c>
      <c r="I86" s="10" t="s">
        <v>654</v>
      </c>
      <c r="J86" s="132" t="s">
        <v>34</v>
      </c>
      <c r="K86" s="10" t="s">
        <v>1000</v>
      </c>
      <c r="L86" s="10" t="s">
        <v>121</v>
      </c>
      <c r="M86" s="10" t="s">
        <v>87</v>
      </c>
      <c r="N86" s="10" t="s">
        <v>72</v>
      </c>
      <c r="O86" s="10">
        <v>22</v>
      </c>
      <c r="P86" s="10">
        <v>15</v>
      </c>
      <c r="Q86" s="10" t="s">
        <v>1001</v>
      </c>
      <c r="R86" s="10" t="s">
        <v>28</v>
      </c>
      <c r="S86" s="131" t="s">
        <v>34</v>
      </c>
      <c r="T86" s="10" t="s">
        <v>263</v>
      </c>
      <c r="U86" s="10" t="s">
        <v>75</v>
      </c>
      <c r="V86" s="10" t="s">
        <v>90</v>
      </c>
      <c r="W86" s="133" t="s">
        <v>34</v>
      </c>
      <c r="X86" s="10" t="s">
        <v>1002</v>
      </c>
      <c r="Y86" s="25" t="s">
        <v>1003</v>
      </c>
      <c r="Z86" s="21" t="s">
        <v>1004</v>
      </c>
    </row>
    <row r="87" spans="1:26" ht="15.9" customHeight="1" x14ac:dyDescent="0.25">
      <c r="A87" s="6" t="s">
        <v>829</v>
      </c>
      <c r="B87" s="10" t="s">
        <v>129</v>
      </c>
      <c r="C87" s="10" t="s">
        <v>179</v>
      </c>
      <c r="D87" s="10" t="s">
        <v>180</v>
      </c>
      <c r="E87" s="10" t="s">
        <v>1005</v>
      </c>
      <c r="F87" s="10">
        <v>0.31</v>
      </c>
      <c r="G87" s="10" t="s">
        <v>67</v>
      </c>
      <c r="H87" s="10">
        <f>Table2[[#This Row],[Concentration effective (avant conversion)]]*1000</f>
        <v>310</v>
      </c>
      <c r="I87" s="10" t="s">
        <v>654</v>
      </c>
      <c r="J87" s="132" t="s">
        <v>34</v>
      </c>
      <c r="K87" s="10" t="s">
        <v>69</v>
      </c>
      <c r="L87" s="10" t="s">
        <v>121</v>
      </c>
      <c r="M87" s="10" t="s">
        <v>87</v>
      </c>
      <c r="N87" s="10" t="s">
        <v>72</v>
      </c>
      <c r="O87" s="10">
        <v>22</v>
      </c>
      <c r="P87" s="10">
        <v>15</v>
      </c>
      <c r="Q87" s="10" t="s">
        <v>1001</v>
      </c>
      <c r="R87" s="10" t="s">
        <v>28</v>
      </c>
      <c r="S87" s="131" t="s">
        <v>34</v>
      </c>
      <c r="T87" s="10" t="s">
        <v>263</v>
      </c>
      <c r="U87" s="10" t="s">
        <v>75</v>
      </c>
      <c r="V87" s="10" t="s">
        <v>90</v>
      </c>
      <c r="W87" s="133" t="s">
        <v>34</v>
      </c>
      <c r="X87" s="10" t="s">
        <v>1002</v>
      </c>
      <c r="Y87" s="21" t="s">
        <v>1003</v>
      </c>
      <c r="Z87" s="21" t="s">
        <v>999</v>
      </c>
    </row>
    <row r="88" spans="1:26" s="47" customFormat="1" ht="15.9" customHeight="1" x14ac:dyDescent="0.25">
      <c r="A88" s="10" t="s">
        <v>837</v>
      </c>
      <c r="B88" s="10" t="s">
        <v>81</v>
      </c>
      <c r="C88" s="10" t="s">
        <v>104</v>
      </c>
      <c r="D88" s="10" t="s">
        <v>105</v>
      </c>
      <c r="E88" s="10" t="s">
        <v>322</v>
      </c>
      <c r="F88" s="15">
        <v>22.2</v>
      </c>
      <c r="G88" s="15" t="s">
        <v>67</v>
      </c>
      <c r="H88" s="10">
        <f>Table2[[#This Row],[Concentration effective (avant conversion)]]*1000</f>
        <v>22200</v>
      </c>
      <c r="I88" s="15" t="s">
        <v>98</v>
      </c>
      <c r="J88" s="132" t="s">
        <v>34</v>
      </c>
      <c r="K88" s="10" t="s">
        <v>1006</v>
      </c>
      <c r="L88" s="15" t="s">
        <v>70</v>
      </c>
      <c r="M88" s="15" t="s">
        <v>87</v>
      </c>
      <c r="N88" s="15" t="s">
        <v>72</v>
      </c>
      <c r="O88" s="27" t="s">
        <v>107</v>
      </c>
      <c r="P88" s="15">
        <v>75</v>
      </c>
      <c r="Q88" s="59" t="s">
        <v>101</v>
      </c>
      <c r="R88" s="27" t="s">
        <v>28</v>
      </c>
      <c r="S88" s="131" t="s">
        <v>34</v>
      </c>
      <c r="T88" s="10" t="s">
        <v>74</v>
      </c>
      <c r="U88" s="15" t="s">
        <v>75</v>
      </c>
      <c r="V88" s="10" t="s">
        <v>90</v>
      </c>
      <c r="W88" s="133" t="s">
        <v>34</v>
      </c>
      <c r="X88" s="10" t="s">
        <v>102</v>
      </c>
      <c r="Y88" s="21" t="s">
        <v>103</v>
      </c>
      <c r="Z88" s="21" t="s">
        <v>2009</v>
      </c>
    </row>
    <row r="89" spans="1:26" ht="15.9" customHeight="1" x14ac:dyDescent="0.25">
      <c r="A89" s="10" t="s">
        <v>837</v>
      </c>
      <c r="B89" s="10" t="s">
        <v>81</v>
      </c>
      <c r="C89" s="10" t="s">
        <v>104</v>
      </c>
      <c r="D89" s="10" t="s">
        <v>105</v>
      </c>
      <c r="E89" s="10" t="s">
        <v>233</v>
      </c>
      <c r="F89" s="15">
        <v>24.7</v>
      </c>
      <c r="G89" s="15" t="s">
        <v>67</v>
      </c>
      <c r="H89" s="10">
        <f>Table2[[#This Row],[Concentration effective (avant conversion)]]*1000</f>
        <v>24700</v>
      </c>
      <c r="I89" s="15" t="s">
        <v>98</v>
      </c>
      <c r="J89" s="132" t="s">
        <v>34</v>
      </c>
      <c r="K89" s="10" t="s">
        <v>1007</v>
      </c>
      <c r="L89" s="15" t="s">
        <v>70</v>
      </c>
      <c r="M89" s="15" t="s">
        <v>87</v>
      </c>
      <c r="N89" s="15" t="s">
        <v>72</v>
      </c>
      <c r="O89" s="27" t="s">
        <v>107</v>
      </c>
      <c r="P89" s="15">
        <v>75</v>
      </c>
      <c r="Q89" s="59" t="s">
        <v>101</v>
      </c>
      <c r="R89" s="27" t="s">
        <v>28</v>
      </c>
      <c r="S89" s="131" t="s">
        <v>34</v>
      </c>
      <c r="T89" s="10" t="s">
        <v>74</v>
      </c>
      <c r="U89" s="15" t="s">
        <v>75</v>
      </c>
      <c r="V89" s="10" t="s">
        <v>90</v>
      </c>
      <c r="W89" s="133" t="s">
        <v>34</v>
      </c>
      <c r="X89" s="10" t="s">
        <v>102</v>
      </c>
      <c r="Y89" s="21" t="s">
        <v>103</v>
      </c>
      <c r="Z89" s="21" t="s">
        <v>2009</v>
      </c>
    </row>
    <row r="90" spans="1:26" s="47" customFormat="1" ht="15.9" customHeight="1" x14ac:dyDescent="0.25">
      <c r="A90" s="10" t="s">
        <v>837</v>
      </c>
      <c r="B90" s="10" t="s">
        <v>63</v>
      </c>
      <c r="C90" s="10" t="s">
        <v>96</v>
      </c>
      <c r="D90" s="10" t="s">
        <v>97</v>
      </c>
      <c r="E90" s="10" t="s">
        <v>233</v>
      </c>
      <c r="F90" s="15">
        <v>21</v>
      </c>
      <c r="G90" s="15" t="s">
        <v>67</v>
      </c>
      <c r="H90" s="10">
        <f>Table2[[#This Row],[Concentration effective (avant conversion)]]*1000</f>
        <v>21000</v>
      </c>
      <c r="I90" s="15" t="s">
        <v>98</v>
      </c>
      <c r="J90" s="132" t="s">
        <v>34</v>
      </c>
      <c r="K90" s="10" t="s">
        <v>1008</v>
      </c>
      <c r="L90" s="15" t="s">
        <v>70</v>
      </c>
      <c r="M90" s="15" t="s">
        <v>87</v>
      </c>
      <c r="N90" s="15" t="s">
        <v>72</v>
      </c>
      <c r="O90" s="27" t="s">
        <v>100</v>
      </c>
      <c r="P90" s="15">
        <v>150</v>
      </c>
      <c r="Q90" s="59" t="s">
        <v>101</v>
      </c>
      <c r="R90" s="27" t="s">
        <v>28</v>
      </c>
      <c r="S90" s="131" t="s">
        <v>34</v>
      </c>
      <c r="T90" s="10" t="s">
        <v>74</v>
      </c>
      <c r="U90" s="15" t="s">
        <v>75</v>
      </c>
      <c r="V90" s="10" t="s">
        <v>90</v>
      </c>
      <c r="W90" s="133" t="s">
        <v>34</v>
      </c>
      <c r="X90" s="10" t="s">
        <v>102</v>
      </c>
      <c r="Y90" s="21" t="s">
        <v>103</v>
      </c>
      <c r="Z90" s="21" t="s">
        <v>2009</v>
      </c>
    </row>
    <row r="91" spans="1:26" s="47" customFormat="1" ht="15.9" customHeight="1" x14ac:dyDescent="0.25">
      <c r="A91" s="10" t="s">
        <v>837</v>
      </c>
      <c r="B91" s="10" t="s">
        <v>63</v>
      </c>
      <c r="C91" s="10" t="s">
        <v>96</v>
      </c>
      <c r="D91" s="10" t="s">
        <v>97</v>
      </c>
      <c r="E91" s="10" t="s">
        <v>322</v>
      </c>
      <c r="F91" s="15">
        <v>21.9</v>
      </c>
      <c r="G91" s="15" t="s">
        <v>67</v>
      </c>
      <c r="H91" s="10">
        <f>Table2[[#This Row],[Concentration effective (avant conversion)]]*1000</f>
        <v>21900</v>
      </c>
      <c r="I91" s="15" t="s">
        <v>98</v>
      </c>
      <c r="J91" s="132" t="s">
        <v>34</v>
      </c>
      <c r="K91" s="10" t="s">
        <v>1009</v>
      </c>
      <c r="L91" s="15" t="s">
        <v>70</v>
      </c>
      <c r="M91" s="15" t="s">
        <v>87</v>
      </c>
      <c r="N91" s="15" t="s">
        <v>72</v>
      </c>
      <c r="O91" s="27" t="s">
        <v>100</v>
      </c>
      <c r="P91" s="15">
        <v>150</v>
      </c>
      <c r="Q91" s="59" t="s">
        <v>101</v>
      </c>
      <c r="R91" s="27" t="s">
        <v>28</v>
      </c>
      <c r="S91" s="131" t="s">
        <v>34</v>
      </c>
      <c r="T91" s="10" t="s">
        <v>74</v>
      </c>
      <c r="U91" s="15" t="s">
        <v>75</v>
      </c>
      <c r="V91" s="10" t="s">
        <v>90</v>
      </c>
      <c r="W91" s="133" t="s">
        <v>34</v>
      </c>
      <c r="X91" s="10" t="s">
        <v>102</v>
      </c>
      <c r="Y91" s="21" t="s">
        <v>103</v>
      </c>
      <c r="Z91" s="21" t="s">
        <v>2009</v>
      </c>
    </row>
    <row r="92" spans="1:26" s="47" customFormat="1" ht="15.9" customHeight="1" x14ac:dyDescent="0.25">
      <c r="A92" s="10" t="s">
        <v>837</v>
      </c>
      <c r="B92" s="10" t="s">
        <v>63</v>
      </c>
      <c r="C92" s="10" t="s">
        <v>96</v>
      </c>
      <c r="D92" s="10" t="s">
        <v>97</v>
      </c>
      <c r="E92" s="10" t="s">
        <v>328</v>
      </c>
      <c r="F92" s="15">
        <v>21.6</v>
      </c>
      <c r="G92" s="15" t="s">
        <v>67</v>
      </c>
      <c r="H92" s="10">
        <f>Table2[[#This Row],[Concentration effective (avant conversion)]]*1000</f>
        <v>21600</v>
      </c>
      <c r="I92" s="15" t="s">
        <v>98</v>
      </c>
      <c r="J92" s="132" t="s">
        <v>34</v>
      </c>
      <c r="K92" s="10" t="s">
        <v>1010</v>
      </c>
      <c r="L92" s="15" t="s">
        <v>70</v>
      </c>
      <c r="M92" s="15" t="s">
        <v>87</v>
      </c>
      <c r="N92" s="15" t="s">
        <v>72</v>
      </c>
      <c r="O92" s="27" t="s">
        <v>100</v>
      </c>
      <c r="P92" s="15">
        <v>150</v>
      </c>
      <c r="Q92" s="59" t="s">
        <v>101</v>
      </c>
      <c r="R92" s="27" t="s">
        <v>28</v>
      </c>
      <c r="S92" s="131" t="s">
        <v>34</v>
      </c>
      <c r="T92" s="10" t="s">
        <v>74</v>
      </c>
      <c r="U92" s="15" t="s">
        <v>75</v>
      </c>
      <c r="V92" s="10" t="s">
        <v>90</v>
      </c>
      <c r="W92" s="133" t="s">
        <v>34</v>
      </c>
      <c r="X92" s="10" t="s">
        <v>102</v>
      </c>
      <c r="Y92" s="21" t="s">
        <v>103</v>
      </c>
      <c r="Z92" s="21" t="s">
        <v>2009</v>
      </c>
    </row>
    <row r="93" spans="1:26" s="47" customFormat="1" ht="15.9" customHeight="1" x14ac:dyDescent="0.25">
      <c r="A93" s="10" t="s">
        <v>837</v>
      </c>
      <c r="B93" s="10" t="s">
        <v>63</v>
      </c>
      <c r="C93" s="10" t="s">
        <v>96</v>
      </c>
      <c r="D93" s="10" t="s">
        <v>97</v>
      </c>
      <c r="E93" s="10" t="s">
        <v>66</v>
      </c>
      <c r="F93" s="15">
        <v>22.5</v>
      </c>
      <c r="G93" s="15" t="s">
        <v>67</v>
      </c>
      <c r="H93" s="10">
        <f>Table2[[#This Row],[Concentration effective (avant conversion)]]*1000</f>
        <v>22500</v>
      </c>
      <c r="I93" s="15" t="s">
        <v>98</v>
      </c>
      <c r="J93" s="132" t="s">
        <v>34</v>
      </c>
      <c r="K93" s="10" t="s">
        <v>1011</v>
      </c>
      <c r="L93" s="15" t="s">
        <v>70</v>
      </c>
      <c r="M93" s="15" t="s">
        <v>87</v>
      </c>
      <c r="N93" s="15" t="s">
        <v>72</v>
      </c>
      <c r="O93" s="27" t="s">
        <v>100</v>
      </c>
      <c r="P93" s="15">
        <v>150</v>
      </c>
      <c r="Q93" s="59" t="s">
        <v>101</v>
      </c>
      <c r="R93" s="27" t="s">
        <v>28</v>
      </c>
      <c r="S93" s="131" t="s">
        <v>34</v>
      </c>
      <c r="T93" s="10" t="s">
        <v>74</v>
      </c>
      <c r="U93" s="15" t="s">
        <v>75</v>
      </c>
      <c r="V93" s="10" t="s">
        <v>90</v>
      </c>
      <c r="W93" s="133" t="s">
        <v>34</v>
      </c>
      <c r="X93" s="10" t="s">
        <v>102</v>
      </c>
      <c r="Y93" s="21" t="s">
        <v>103</v>
      </c>
      <c r="Z93" s="21" t="s">
        <v>2009</v>
      </c>
    </row>
    <row r="94" spans="1:26" s="53" customFormat="1" ht="15.9" customHeight="1" x14ac:dyDescent="0.25">
      <c r="A94" s="10" t="s">
        <v>837</v>
      </c>
      <c r="B94" s="10" t="s">
        <v>81</v>
      </c>
      <c r="C94" s="10" t="s">
        <v>104</v>
      </c>
      <c r="D94" s="10" t="s">
        <v>105</v>
      </c>
      <c r="E94" s="10" t="s">
        <v>328</v>
      </c>
      <c r="F94" s="15">
        <v>39.700000000000003</v>
      </c>
      <c r="G94" s="15" t="s">
        <v>67</v>
      </c>
      <c r="H94" s="10">
        <f>Table2[[#This Row],[Concentration effective (avant conversion)]]*1000</f>
        <v>39700</v>
      </c>
      <c r="I94" s="15" t="s">
        <v>98</v>
      </c>
      <c r="J94" s="132" t="s">
        <v>34</v>
      </c>
      <c r="K94" s="10" t="s">
        <v>1012</v>
      </c>
      <c r="L94" s="15" t="s">
        <v>70</v>
      </c>
      <c r="M94" s="15" t="s">
        <v>87</v>
      </c>
      <c r="N94" s="15" t="s">
        <v>72</v>
      </c>
      <c r="O94" s="27" t="s">
        <v>107</v>
      </c>
      <c r="P94" s="15">
        <v>75</v>
      </c>
      <c r="Q94" s="59" t="s">
        <v>101</v>
      </c>
      <c r="R94" s="27" t="s">
        <v>28</v>
      </c>
      <c r="S94" s="131" t="s">
        <v>34</v>
      </c>
      <c r="T94" s="10" t="s">
        <v>74</v>
      </c>
      <c r="U94" s="15" t="s">
        <v>75</v>
      </c>
      <c r="V94" s="10" t="s">
        <v>90</v>
      </c>
      <c r="W94" s="133" t="s">
        <v>34</v>
      </c>
      <c r="X94" s="10" t="s">
        <v>102</v>
      </c>
      <c r="Y94" s="21" t="s">
        <v>103</v>
      </c>
      <c r="Z94" s="21" t="s">
        <v>2009</v>
      </c>
    </row>
    <row r="95" spans="1:26" s="53" customFormat="1" ht="15.9" customHeight="1" x14ac:dyDescent="0.25">
      <c r="A95" s="10" t="s">
        <v>837</v>
      </c>
      <c r="B95" s="10" t="s">
        <v>81</v>
      </c>
      <c r="C95" s="10" t="s">
        <v>104</v>
      </c>
      <c r="D95" s="10" t="s">
        <v>105</v>
      </c>
      <c r="E95" s="10" t="s">
        <v>66</v>
      </c>
      <c r="F95" s="15">
        <v>39.799999999999997</v>
      </c>
      <c r="G95" s="15" t="s">
        <v>67</v>
      </c>
      <c r="H95" s="10">
        <f>Table2[[#This Row],[Concentration effective (avant conversion)]]*1000</f>
        <v>39800</v>
      </c>
      <c r="I95" s="15" t="s">
        <v>98</v>
      </c>
      <c r="J95" s="132" t="s">
        <v>34</v>
      </c>
      <c r="K95" s="10" t="s">
        <v>1013</v>
      </c>
      <c r="L95" s="15" t="s">
        <v>70</v>
      </c>
      <c r="M95" s="15" t="s">
        <v>87</v>
      </c>
      <c r="N95" s="15" t="s">
        <v>72</v>
      </c>
      <c r="O95" s="27" t="s">
        <v>107</v>
      </c>
      <c r="P95" s="15">
        <v>150</v>
      </c>
      <c r="Q95" s="59" t="s">
        <v>101</v>
      </c>
      <c r="R95" s="27" t="s">
        <v>28</v>
      </c>
      <c r="S95" s="131" t="s">
        <v>34</v>
      </c>
      <c r="T95" s="10" t="s">
        <v>74</v>
      </c>
      <c r="U95" s="15" t="s">
        <v>75</v>
      </c>
      <c r="V95" s="10" t="s">
        <v>90</v>
      </c>
      <c r="W95" s="133" t="s">
        <v>34</v>
      </c>
      <c r="X95" s="10" t="s">
        <v>102</v>
      </c>
      <c r="Y95" s="21" t="s">
        <v>103</v>
      </c>
      <c r="Z95" s="21" t="s">
        <v>2009</v>
      </c>
    </row>
    <row r="96" spans="1:26" s="47" customFormat="1" ht="15.9" customHeight="1" x14ac:dyDescent="0.25">
      <c r="A96" s="10" t="s">
        <v>837</v>
      </c>
      <c r="B96" s="10" t="s">
        <v>63</v>
      </c>
      <c r="C96" s="10" t="s">
        <v>96</v>
      </c>
      <c r="D96" s="10" t="s">
        <v>97</v>
      </c>
      <c r="E96" s="10" t="s">
        <v>322</v>
      </c>
      <c r="F96" s="15">
        <v>3.98</v>
      </c>
      <c r="G96" s="15" t="s">
        <v>67</v>
      </c>
      <c r="H96" s="10">
        <f>Table2[[#This Row],[Concentration effective (avant conversion)]]*1000</f>
        <v>3980</v>
      </c>
      <c r="I96" s="15" t="s">
        <v>98</v>
      </c>
      <c r="J96" s="132" t="s">
        <v>34</v>
      </c>
      <c r="K96" s="10" t="s">
        <v>1014</v>
      </c>
      <c r="L96" s="15" t="s">
        <v>70</v>
      </c>
      <c r="M96" s="15" t="s">
        <v>87</v>
      </c>
      <c r="N96" s="15" t="s">
        <v>72</v>
      </c>
      <c r="O96" s="27" t="s">
        <v>100</v>
      </c>
      <c r="P96" s="15">
        <v>75</v>
      </c>
      <c r="Q96" s="59" t="s">
        <v>101</v>
      </c>
      <c r="R96" s="27" t="s">
        <v>28</v>
      </c>
      <c r="S96" s="131" t="s">
        <v>34</v>
      </c>
      <c r="T96" s="10" t="s">
        <v>74</v>
      </c>
      <c r="U96" s="15" t="s">
        <v>75</v>
      </c>
      <c r="V96" s="10" t="s">
        <v>90</v>
      </c>
      <c r="W96" s="133" t="s">
        <v>34</v>
      </c>
      <c r="X96" s="10" t="s">
        <v>102</v>
      </c>
      <c r="Y96" s="21" t="s">
        <v>103</v>
      </c>
      <c r="Z96" s="21" t="s">
        <v>2009</v>
      </c>
    </row>
    <row r="97" spans="1:26" s="47" customFormat="1" ht="15.9" customHeight="1" x14ac:dyDescent="0.25">
      <c r="A97" s="10" t="s">
        <v>837</v>
      </c>
      <c r="B97" s="10" t="s">
        <v>63</v>
      </c>
      <c r="C97" s="10" t="s">
        <v>96</v>
      </c>
      <c r="D97" s="10" t="s">
        <v>97</v>
      </c>
      <c r="E97" s="10" t="s">
        <v>233</v>
      </c>
      <c r="F97" s="15">
        <v>4.45</v>
      </c>
      <c r="G97" s="15" t="s">
        <v>67</v>
      </c>
      <c r="H97" s="10">
        <f>Table2[[#This Row],[Concentration effective (avant conversion)]]*1000</f>
        <v>4450</v>
      </c>
      <c r="I97" s="15" t="s">
        <v>98</v>
      </c>
      <c r="J97" s="132" t="s">
        <v>34</v>
      </c>
      <c r="K97" s="10" t="s">
        <v>1015</v>
      </c>
      <c r="L97" s="15" t="s">
        <v>70</v>
      </c>
      <c r="M97" s="15" t="s">
        <v>87</v>
      </c>
      <c r="N97" s="15" t="s">
        <v>72</v>
      </c>
      <c r="O97" s="27" t="s">
        <v>100</v>
      </c>
      <c r="P97" s="15">
        <v>75</v>
      </c>
      <c r="Q97" s="59" t="s">
        <v>101</v>
      </c>
      <c r="R97" s="27" t="s">
        <v>28</v>
      </c>
      <c r="S97" s="131" t="s">
        <v>34</v>
      </c>
      <c r="T97" s="10" t="s">
        <v>74</v>
      </c>
      <c r="U97" s="15" t="s">
        <v>75</v>
      </c>
      <c r="V97" s="10" t="s">
        <v>90</v>
      </c>
      <c r="W97" s="133" t="s">
        <v>34</v>
      </c>
      <c r="X97" s="10" t="s">
        <v>102</v>
      </c>
      <c r="Y97" s="21" t="s">
        <v>103</v>
      </c>
      <c r="Z97" s="21" t="s">
        <v>2009</v>
      </c>
    </row>
    <row r="98" spans="1:26" s="47" customFormat="1" ht="15.9" customHeight="1" x14ac:dyDescent="0.25">
      <c r="A98" s="10" t="s">
        <v>837</v>
      </c>
      <c r="B98" s="10" t="s">
        <v>81</v>
      </c>
      <c r="C98" s="10" t="s">
        <v>104</v>
      </c>
      <c r="D98" s="10" t="s">
        <v>105</v>
      </c>
      <c r="E98" s="10" t="s">
        <v>322</v>
      </c>
      <c r="F98" s="15">
        <v>46.1</v>
      </c>
      <c r="G98" s="15" t="s">
        <v>67</v>
      </c>
      <c r="H98" s="10">
        <f>Table2[[#This Row],[Concentration effective (avant conversion)]]*1000</f>
        <v>46100</v>
      </c>
      <c r="I98" s="15" t="s">
        <v>98</v>
      </c>
      <c r="J98" s="132" t="s">
        <v>34</v>
      </c>
      <c r="K98" s="10" t="s">
        <v>1016</v>
      </c>
      <c r="L98" s="15" t="s">
        <v>70</v>
      </c>
      <c r="M98" s="15" t="s">
        <v>87</v>
      </c>
      <c r="N98" s="15" t="s">
        <v>72</v>
      </c>
      <c r="O98" s="27" t="s">
        <v>107</v>
      </c>
      <c r="P98" s="15">
        <v>150</v>
      </c>
      <c r="Q98" s="59" t="s">
        <v>101</v>
      </c>
      <c r="R98" s="27" t="s">
        <v>28</v>
      </c>
      <c r="S98" s="131" t="s">
        <v>34</v>
      </c>
      <c r="T98" s="10" t="s">
        <v>74</v>
      </c>
      <c r="U98" s="15" t="s">
        <v>75</v>
      </c>
      <c r="V98" s="10" t="s">
        <v>90</v>
      </c>
      <c r="W98" s="133" t="s">
        <v>34</v>
      </c>
      <c r="X98" s="10" t="s">
        <v>102</v>
      </c>
      <c r="Y98" s="21" t="s">
        <v>103</v>
      </c>
      <c r="Z98" s="21" t="s">
        <v>2009</v>
      </c>
    </row>
    <row r="99" spans="1:26" s="47" customFormat="1" ht="15.9" customHeight="1" x14ac:dyDescent="0.25">
      <c r="A99" s="10" t="s">
        <v>837</v>
      </c>
      <c r="B99" s="10" t="s">
        <v>63</v>
      </c>
      <c r="C99" s="10" t="s">
        <v>96</v>
      </c>
      <c r="D99" s="10" t="s">
        <v>97</v>
      </c>
      <c r="E99" s="10" t="s">
        <v>328</v>
      </c>
      <c r="F99" s="15">
        <v>4.8499999999999996</v>
      </c>
      <c r="G99" s="15" t="s">
        <v>67</v>
      </c>
      <c r="H99" s="10">
        <f>Table2[[#This Row],[Concentration effective (avant conversion)]]*1000</f>
        <v>4850</v>
      </c>
      <c r="I99" s="15" t="s">
        <v>98</v>
      </c>
      <c r="J99" s="132" t="s">
        <v>34</v>
      </c>
      <c r="K99" s="10" t="s">
        <v>1017</v>
      </c>
      <c r="L99" s="15" t="s">
        <v>70</v>
      </c>
      <c r="M99" s="15" t="s">
        <v>87</v>
      </c>
      <c r="N99" s="15" t="s">
        <v>72</v>
      </c>
      <c r="O99" s="27" t="s">
        <v>100</v>
      </c>
      <c r="P99" s="15">
        <v>75</v>
      </c>
      <c r="Q99" s="59" t="s">
        <v>101</v>
      </c>
      <c r="R99" s="27" t="s">
        <v>28</v>
      </c>
      <c r="S99" s="131" t="s">
        <v>34</v>
      </c>
      <c r="T99" s="10" t="s">
        <v>74</v>
      </c>
      <c r="U99" s="15" t="s">
        <v>75</v>
      </c>
      <c r="V99" s="10" t="s">
        <v>90</v>
      </c>
      <c r="W99" s="133" t="s">
        <v>34</v>
      </c>
      <c r="X99" s="10" t="s">
        <v>102</v>
      </c>
      <c r="Y99" s="21" t="s">
        <v>103</v>
      </c>
      <c r="Z99" s="21" t="s">
        <v>2009</v>
      </c>
    </row>
    <row r="100" spans="1:26" s="47" customFormat="1" ht="15.9" customHeight="1" x14ac:dyDescent="0.25">
      <c r="A100" s="10" t="s">
        <v>837</v>
      </c>
      <c r="B100" s="10" t="s">
        <v>81</v>
      </c>
      <c r="C100" s="10" t="s">
        <v>104</v>
      </c>
      <c r="D100" s="10" t="s">
        <v>105</v>
      </c>
      <c r="E100" s="10" t="s">
        <v>233</v>
      </c>
      <c r="F100" s="15">
        <v>61.7</v>
      </c>
      <c r="G100" s="15" t="s">
        <v>67</v>
      </c>
      <c r="H100" s="10">
        <f>Table2[[#This Row],[Concentration effective (avant conversion)]]*1000</f>
        <v>61700</v>
      </c>
      <c r="I100" s="15" t="s">
        <v>98</v>
      </c>
      <c r="J100" s="132" t="s">
        <v>34</v>
      </c>
      <c r="K100" s="10" t="s">
        <v>1018</v>
      </c>
      <c r="L100" s="15" t="s">
        <v>70</v>
      </c>
      <c r="M100" s="15" t="s">
        <v>87</v>
      </c>
      <c r="N100" s="15" t="s">
        <v>72</v>
      </c>
      <c r="O100" s="27" t="s">
        <v>107</v>
      </c>
      <c r="P100" s="15">
        <v>150</v>
      </c>
      <c r="Q100" s="59" t="s">
        <v>101</v>
      </c>
      <c r="R100" s="27" t="s">
        <v>28</v>
      </c>
      <c r="S100" s="131" t="s">
        <v>34</v>
      </c>
      <c r="T100" s="10" t="s">
        <v>74</v>
      </c>
      <c r="U100" s="15" t="s">
        <v>75</v>
      </c>
      <c r="V100" s="10" t="s">
        <v>90</v>
      </c>
      <c r="W100" s="133" t="s">
        <v>34</v>
      </c>
      <c r="X100" s="10" t="s">
        <v>102</v>
      </c>
      <c r="Y100" s="21" t="s">
        <v>103</v>
      </c>
      <c r="Z100" s="21" t="s">
        <v>2009</v>
      </c>
    </row>
    <row r="101" spans="1:26" s="47" customFormat="1" ht="15.9" customHeight="1" x14ac:dyDescent="0.25">
      <c r="A101" s="10" t="s">
        <v>837</v>
      </c>
      <c r="B101" s="10" t="s">
        <v>81</v>
      </c>
      <c r="C101" s="10" t="s">
        <v>104</v>
      </c>
      <c r="D101" s="10" t="s">
        <v>105</v>
      </c>
      <c r="E101" s="10" t="s">
        <v>328</v>
      </c>
      <c r="F101" s="15">
        <v>74.3</v>
      </c>
      <c r="G101" s="15" t="s">
        <v>67</v>
      </c>
      <c r="H101" s="10">
        <f>Table2[[#This Row],[Concentration effective (avant conversion)]]*1000</f>
        <v>74300</v>
      </c>
      <c r="I101" s="15" t="s">
        <v>98</v>
      </c>
      <c r="J101" s="132" t="s">
        <v>34</v>
      </c>
      <c r="K101" s="10" t="s">
        <v>1019</v>
      </c>
      <c r="L101" s="15" t="s">
        <v>70</v>
      </c>
      <c r="M101" s="15" t="s">
        <v>87</v>
      </c>
      <c r="N101" s="15" t="s">
        <v>72</v>
      </c>
      <c r="O101" s="27" t="s">
        <v>107</v>
      </c>
      <c r="P101" s="15">
        <v>150</v>
      </c>
      <c r="Q101" s="59" t="s">
        <v>101</v>
      </c>
      <c r="R101" s="27" t="s">
        <v>28</v>
      </c>
      <c r="S101" s="131" t="s">
        <v>34</v>
      </c>
      <c r="T101" s="10" t="s">
        <v>74</v>
      </c>
      <c r="U101" s="15" t="s">
        <v>75</v>
      </c>
      <c r="V101" s="10" t="s">
        <v>90</v>
      </c>
      <c r="W101" s="133" t="s">
        <v>34</v>
      </c>
      <c r="X101" s="10" t="s">
        <v>102</v>
      </c>
      <c r="Y101" s="21" t="s">
        <v>103</v>
      </c>
      <c r="Z101" s="21" t="s">
        <v>2009</v>
      </c>
    </row>
    <row r="102" spans="1:26" ht="15.9" customHeight="1" x14ac:dyDescent="0.25">
      <c r="A102" s="10" t="s">
        <v>820</v>
      </c>
      <c r="B102" s="10" t="s">
        <v>81</v>
      </c>
      <c r="C102" s="10" t="s">
        <v>821</v>
      </c>
      <c r="D102" s="10" t="s">
        <v>83</v>
      </c>
      <c r="E102" s="10" t="s">
        <v>625</v>
      </c>
      <c r="F102" s="18">
        <v>17.61</v>
      </c>
      <c r="G102" s="18" t="s">
        <v>67</v>
      </c>
      <c r="H102" s="10">
        <f>Table2[[#This Row],[Concentration effective (avant conversion)]]*1000</f>
        <v>17610</v>
      </c>
      <c r="I102" s="18" t="s">
        <v>98</v>
      </c>
      <c r="J102" s="132" t="s">
        <v>34</v>
      </c>
      <c r="K102" s="133" t="s">
        <v>1020</v>
      </c>
      <c r="L102" s="18" t="s">
        <v>70</v>
      </c>
      <c r="M102" s="18" t="s">
        <v>87</v>
      </c>
      <c r="N102" s="18" t="s">
        <v>72</v>
      </c>
      <c r="O102" s="15">
        <v>20</v>
      </c>
      <c r="P102" s="15" t="s">
        <v>823</v>
      </c>
      <c r="Q102" s="15" t="s">
        <v>824</v>
      </c>
      <c r="R102" s="15" t="s">
        <v>28</v>
      </c>
      <c r="S102" s="131" t="s">
        <v>34</v>
      </c>
      <c r="T102" s="10" t="s">
        <v>113</v>
      </c>
      <c r="U102" s="18" t="s">
        <v>75</v>
      </c>
      <c r="V102" s="10" t="s">
        <v>90</v>
      </c>
      <c r="W102" s="133" t="s">
        <v>34</v>
      </c>
      <c r="X102" s="10" t="s">
        <v>826</v>
      </c>
      <c r="Y102" s="21" t="s">
        <v>827</v>
      </c>
      <c r="Z102" s="21" t="s">
        <v>1971</v>
      </c>
    </row>
    <row r="103" spans="1:26" ht="15.9" customHeight="1" x14ac:dyDescent="0.25">
      <c r="A103" s="10" t="s">
        <v>820</v>
      </c>
      <c r="B103" s="10" t="s">
        <v>81</v>
      </c>
      <c r="C103" s="10" t="s">
        <v>821</v>
      </c>
      <c r="D103" s="10" t="s">
        <v>83</v>
      </c>
      <c r="E103" s="10" t="s">
        <v>625</v>
      </c>
      <c r="F103" s="18">
        <v>13.26</v>
      </c>
      <c r="G103" s="10" t="s">
        <v>67</v>
      </c>
      <c r="H103" s="10">
        <f>Table2[[#This Row],[Concentration effective (avant conversion)]]*1000</f>
        <v>13260</v>
      </c>
      <c r="I103" s="18" t="s">
        <v>98</v>
      </c>
      <c r="J103" s="132" t="s">
        <v>34</v>
      </c>
      <c r="K103" s="10" t="s">
        <v>1021</v>
      </c>
      <c r="L103" s="18" t="s">
        <v>70</v>
      </c>
      <c r="M103" s="18" t="s">
        <v>87</v>
      </c>
      <c r="N103" s="18" t="s">
        <v>72</v>
      </c>
      <c r="O103" s="15">
        <v>20</v>
      </c>
      <c r="P103" s="15" t="s">
        <v>823</v>
      </c>
      <c r="Q103" s="15" t="s">
        <v>824</v>
      </c>
      <c r="R103" s="15" t="s">
        <v>28</v>
      </c>
      <c r="S103" s="131" t="s">
        <v>34</v>
      </c>
      <c r="T103" s="10" t="s">
        <v>113</v>
      </c>
      <c r="U103" s="18" t="s">
        <v>75</v>
      </c>
      <c r="V103" s="25" t="s">
        <v>1022</v>
      </c>
      <c r="W103" s="133" t="s">
        <v>34</v>
      </c>
      <c r="X103" s="10" t="s">
        <v>826</v>
      </c>
      <c r="Y103" s="21" t="s">
        <v>827</v>
      </c>
      <c r="Z103" s="21" t="s">
        <v>1023</v>
      </c>
    </row>
    <row r="104" spans="1:26" ht="15.9" customHeight="1" x14ac:dyDescent="0.25">
      <c r="A104" s="10" t="s">
        <v>820</v>
      </c>
      <c r="B104" s="10" t="s">
        <v>81</v>
      </c>
      <c r="C104" s="10" t="s">
        <v>821</v>
      </c>
      <c r="D104" s="10" t="s">
        <v>83</v>
      </c>
      <c r="E104" s="10" t="s">
        <v>625</v>
      </c>
      <c r="F104" s="18">
        <v>15.37</v>
      </c>
      <c r="G104" s="10" t="s">
        <v>67</v>
      </c>
      <c r="H104" s="10">
        <f>Table2[[#This Row],[Concentration effective (avant conversion)]]*1000</f>
        <v>15370</v>
      </c>
      <c r="I104" s="18" t="s">
        <v>98</v>
      </c>
      <c r="J104" s="132" t="s">
        <v>34</v>
      </c>
      <c r="K104" s="10" t="s">
        <v>1024</v>
      </c>
      <c r="L104" s="18" t="s">
        <v>70</v>
      </c>
      <c r="M104" s="18" t="s">
        <v>87</v>
      </c>
      <c r="N104" s="18" t="s">
        <v>72</v>
      </c>
      <c r="O104" s="15">
        <v>20</v>
      </c>
      <c r="P104" s="15" t="s">
        <v>823</v>
      </c>
      <c r="Q104" s="15" t="s">
        <v>824</v>
      </c>
      <c r="R104" s="15" t="s">
        <v>28</v>
      </c>
      <c r="S104" s="131" t="s">
        <v>34</v>
      </c>
      <c r="T104" s="10" t="s">
        <v>113</v>
      </c>
      <c r="U104" s="18" t="s">
        <v>75</v>
      </c>
      <c r="V104" s="25" t="s">
        <v>1022</v>
      </c>
      <c r="W104" s="133" t="s">
        <v>34</v>
      </c>
      <c r="X104" s="10" t="s">
        <v>826</v>
      </c>
      <c r="Y104" s="21" t="s">
        <v>827</v>
      </c>
      <c r="Z104" s="21" t="s">
        <v>1023</v>
      </c>
    </row>
    <row r="105" spans="1:26" ht="15.9" customHeight="1" x14ac:dyDescent="0.25">
      <c r="A105" s="10" t="s">
        <v>820</v>
      </c>
      <c r="B105" s="10" t="s">
        <v>81</v>
      </c>
      <c r="C105" s="10" t="s">
        <v>821</v>
      </c>
      <c r="D105" s="10" t="s">
        <v>83</v>
      </c>
      <c r="E105" s="10" t="s">
        <v>625</v>
      </c>
      <c r="F105" s="18">
        <v>16.05</v>
      </c>
      <c r="G105" s="10" t="s">
        <v>67</v>
      </c>
      <c r="H105" s="10">
        <f>Table2[[#This Row],[Concentration effective (avant conversion)]]*1000</f>
        <v>16050</v>
      </c>
      <c r="I105" s="18" t="s">
        <v>98</v>
      </c>
      <c r="J105" s="132" t="s">
        <v>34</v>
      </c>
      <c r="K105" s="10" t="s">
        <v>1025</v>
      </c>
      <c r="L105" s="18" t="s">
        <v>70</v>
      </c>
      <c r="M105" s="18" t="s">
        <v>87</v>
      </c>
      <c r="N105" s="18" t="s">
        <v>72</v>
      </c>
      <c r="O105" s="15">
        <v>20</v>
      </c>
      <c r="P105" s="15" t="s">
        <v>823</v>
      </c>
      <c r="Q105" s="15" t="s">
        <v>824</v>
      </c>
      <c r="R105" s="15" t="s">
        <v>28</v>
      </c>
      <c r="S105" s="131" t="s">
        <v>34</v>
      </c>
      <c r="T105" s="10" t="s">
        <v>113</v>
      </c>
      <c r="U105" s="18" t="s">
        <v>75</v>
      </c>
      <c r="V105" s="25" t="s">
        <v>1022</v>
      </c>
      <c r="W105" s="133" t="s">
        <v>34</v>
      </c>
      <c r="X105" s="10" t="s">
        <v>826</v>
      </c>
      <c r="Y105" s="21" t="s">
        <v>827</v>
      </c>
      <c r="Z105" s="21" t="s">
        <v>1023</v>
      </c>
    </row>
    <row r="106" spans="1:26" ht="15.9" customHeight="1" x14ac:dyDescent="0.25">
      <c r="A106" s="10" t="s">
        <v>890</v>
      </c>
      <c r="B106" s="10" t="s">
        <v>63</v>
      </c>
      <c r="C106" s="10" t="s">
        <v>238</v>
      </c>
      <c r="D106" s="10" t="s">
        <v>239</v>
      </c>
      <c r="E106" s="10" t="s">
        <v>322</v>
      </c>
      <c r="F106" s="18">
        <v>170.73</v>
      </c>
      <c r="G106" s="18" t="s">
        <v>240</v>
      </c>
      <c r="H106" s="10">
        <f>Table2[[#This Row],[Concentration effective (avant conversion)]]*138.905</f>
        <v>23715.250649999998</v>
      </c>
      <c r="I106" s="18" t="s">
        <v>68</v>
      </c>
      <c r="J106" s="132" t="s">
        <v>34</v>
      </c>
      <c r="K106" s="10" t="s">
        <v>1026</v>
      </c>
      <c r="L106" s="18" t="s">
        <v>70</v>
      </c>
      <c r="M106" s="18" t="s">
        <v>122</v>
      </c>
      <c r="N106" s="18" t="s">
        <v>72</v>
      </c>
      <c r="O106" s="15" t="s">
        <v>1027</v>
      </c>
      <c r="P106" s="15">
        <v>250</v>
      </c>
      <c r="Q106" s="15" t="s">
        <v>1028</v>
      </c>
      <c r="R106" s="15" t="s">
        <v>28</v>
      </c>
      <c r="S106" s="15" t="s">
        <v>1029</v>
      </c>
      <c r="T106" s="10" t="s">
        <v>74</v>
      </c>
      <c r="U106" s="18" t="s">
        <v>75</v>
      </c>
      <c r="V106" s="10" t="s">
        <v>90</v>
      </c>
      <c r="W106" s="133" t="s">
        <v>34</v>
      </c>
      <c r="X106" s="10" t="s">
        <v>1030</v>
      </c>
      <c r="Y106" s="21" t="s">
        <v>1031</v>
      </c>
      <c r="Z106" s="21" t="s">
        <v>1032</v>
      </c>
    </row>
    <row r="107" spans="1:26" ht="15.9" customHeight="1" x14ac:dyDescent="0.25">
      <c r="A107" s="10" t="s">
        <v>852</v>
      </c>
      <c r="B107" s="10" t="s">
        <v>129</v>
      </c>
      <c r="C107" s="10" t="s">
        <v>1033</v>
      </c>
      <c r="D107" s="10" t="s">
        <v>662</v>
      </c>
      <c r="E107" s="10" t="s">
        <v>417</v>
      </c>
      <c r="F107" s="18">
        <v>10</v>
      </c>
      <c r="G107" s="18" t="s">
        <v>67</v>
      </c>
      <c r="H107" s="10">
        <f>Table2[[#This Row],[Concentration effective (avant conversion)]]*1000</f>
        <v>10000</v>
      </c>
      <c r="I107" s="18" t="s">
        <v>86</v>
      </c>
      <c r="J107" s="132" t="s">
        <v>34</v>
      </c>
      <c r="K107" s="10" t="s">
        <v>163</v>
      </c>
      <c r="L107" s="18" t="s">
        <v>121</v>
      </c>
      <c r="M107" s="18" t="s">
        <v>87</v>
      </c>
      <c r="N107" s="18" t="s">
        <v>72</v>
      </c>
      <c r="O107" s="15">
        <v>28</v>
      </c>
      <c r="P107" s="15" t="s">
        <v>28</v>
      </c>
      <c r="Q107" s="15">
        <v>8</v>
      </c>
      <c r="R107" s="15" t="s">
        <v>28</v>
      </c>
      <c r="S107" s="131" t="s">
        <v>34</v>
      </c>
      <c r="T107" s="10" t="s">
        <v>263</v>
      </c>
      <c r="U107" s="18" t="s">
        <v>75</v>
      </c>
      <c r="V107" s="10" t="s">
        <v>90</v>
      </c>
      <c r="W107" s="133" t="s">
        <v>34</v>
      </c>
      <c r="X107" s="10" t="s">
        <v>1034</v>
      </c>
      <c r="Y107" s="21" t="s">
        <v>1035</v>
      </c>
      <c r="Z107" s="21" t="s">
        <v>1036</v>
      </c>
    </row>
    <row r="108" spans="1:26" ht="15.9" customHeight="1" x14ac:dyDescent="0.25">
      <c r="A108" s="10" t="s">
        <v>852</v>
      </c>
      <c r="B108" s="10" t="s">
        <v>129</v>
      </c>
      <c r="C108" s="10" t="s">
        <v>1037</v>
      </c>
      <c r="D108" s="10" t="s">
        <v>180</v>
      </c>
      <c r="E108" s="10" t="s">
        <v>417</v>
      </c>
      <c r="F108" s="18">
        <v>10</v>
      </c>
      <c r="G108" s="18" t="s">
        <v>67</v>
      </c>
      <c r="H108" s="10">
        <f>Table2[[#This Row],[Concentration effective (avant conversion)]]*1000</f>
        <v>10000</v>
      </c>
      <c r="I108" s="18" t="s">
        <v>86</v>
      </c>
      <c r="J108" s="132" t="s">
        <v>34</v>
      </c>
      <c r="K108" s="10" t="s">
        <v>163</v>
      </c>
      <c r="L108" s="18" t="s">
        <v>121</v>
      </c>
      <c r="M108" s="18" t="s">
        <v>87</v>
      </c>
      <c r="N108" s="18" t="s">
        <v>72</v>
      </c>
      <c r="O108" s="15">
        <v>28</v>
      </c>
      <c r="P108" s="15" t="s">
        <v>28</v>
      </c>
      <c r="Q108" s="15">
        <v>8</v>
      </c>
      <c r="R108" s="15" t="s">
        <v>28</v>
      </c>
      <c r="S108" s="131" t="s">
        <v>34</v>
      </c>
      <c r="T108" s="10" t="s">
        <v>263</v>
      </c>
      <c r="U108" s="18" t="s">
        <v>75</v>
      </c>
      <c r="V108" s="10" t="s">
        <v>90</v>
      </c>
      <c r="W108" s="133" t="s">
        <v>34</v>
      </c>
      <c r="X108" s="10" t="s">
        <v>1034</v>
      </c>
      <c r="Y108" s="21" t="s">
        <v>1035</v>
      </c>
      <c r="Z108" s="21" t="s">
        <v>1036</v>
      </c>
    </row>
    <row r="109" spans="1:26" s="47" customFormat="1" ht="15.9" customHeight="1" x14ac:dyDescent="0.25">
      <c r="A109" s="10" t="s">
        <v>1038</v>
      </c>
      <c r="B109" s="10" t="s">
        <v>129</v>
      </c>
      <c r="C109" s="10" t="s">
        <v>311</v>
      </c>
      <c r="D109" s="10" t="s">
        <v>180</v>
      </c>
      <c r="E109" s="10" t="s">
        <v>394</v>
      </c>
      <c r="F109" s="132" t="s">
        <v>34</v>
      </c>
      <c r="G109" s="132" t="s">
        <v>34</v>
      </c>
      <c r="H109" s="10">
        <v>1270</v>
      </c>
      <c r="I109" s="18" t="s">
        <v>86</v>
      </c>
      <c r="J109" s="132" t="s">
        <v>34</v>
      </c>
      <c r="K109" s="10" t="s">
        <v>1039</v>
      </c>
      <c r="L109" s="18" t="s">
        <v>121</v>
      </c>
      <c r="M109" s="18" t="s">
        <v>28</v>
      </c>
      <c r="N109" s="18" t="s">
        <v>72</v>
      </c>
      <c r="O109" s="15">
        <v>24</v>
      </c>
      <c r="P109" s="15" t="s">
        <v>28</v>
      </c>
      <c r="Q109" s="15" t="s">
        <v>28</v>
      </c>
      <c r="R109" s="15" t="s">
        <v>28</v>
      </c>
      <c r="S109" s="131" t="s">
        <v>34</v>
      </c>
      <c r="T109" s="10" t="s">
        <v>263</v>
      </c>
      <c r="U109" s="18" t="s">
        <v>75</v>
      </c>
      <c r="V109" s="10" t="s">
        <v>90</v>
      </c>
      <c r="W109" s="133" t="s">
        <v>34</v>
      </c>
      <c r="X109" s="10" t="s">
        <v>396</v>
      </c>
      <c r="Y109" s="21" t="s">
        <v>397</v>
      </c>
      <c r="Z109" s="21" t="s">
        <v>398</v>
      </c>
    </row>
    <row r="110" spans="1:26" s="47" customFormat="1" ht="15.9" customHeight="1" x14ac:dyDescent="0.25">
      <c r="A110" s="10" t="s">
        <v>1040</v>
      </c>
      <c r="B110" s="10" t="s">
        <v>63</v>
      </c>
      <c r="C110" s="10" t="s">
        <v>238</v>
      </c>
      <c r="D110" s="10" t="s">
        <v>239</v>
      </c>
      <c r="E110" s="10" t="s">
        <v>66</v>
      </c>
      <c r="F110" s="18">
        <v>62.7</v>
      </c>
      <c r="G110" s="18" t="s">
        <v>240</v>
      </c>
      <c r="H110" s="10">
        <f>Table2[[#This Row],[Concentration effective (avant conversion)]]*138.905</f>
        <v>8709.3435000000009</v>
      </c>
      <c r="I110" s="18" t="s">
        <v>112</v>
      </c>
      <c r="J110" s="132" t="s">
        <v>34</v>
      </c>
      <c r="K110" s="10" t="s">
        <v>69</v>
      </c>
      <c r="L110" s="18" t="s">
        <v>70</v>
      </c>
      <c r="M110" s="18" t="s">
        <v>122</v>
      </c>
      <c r="N110" s="18" t="s">
        <v>72</v>
      </c>
      <c r="O110" s="15">
        <v>27</v>
      </c>
      <c r="P110" s="15">
        <v>250</v>
      </c>
      <c r="Q110" s="15">
        <v>5</v>
      </c>
      <c r="R110" s="15" t="s">
        <v>28</v>
      </c>
      <c r="S110" s="15" t="s">
        <v>399</v>
      </c>
      <c r="T110" s="10" t="s">
        <v>263</v>
      </c>
      <c r="U110" s="18" t="s">
        <v>75</v>
      </c>
      <c r="V110" s="10" t="s">
        <v>90</v>
      </c>
      <c r="W110" s="133" t="s">
        <v>34</v>
      </c>
      <c r="X110" s="10" t="s">
        <v>243</v>
      </c>
      <c r="Y110" s="21" t="s">
        <v>244</v>
      </c>
      <c r="Z110" s="21" t="s">
        <v>400</v>
      </c>
    </row>
    <row r="111" spans="1:26" ht="15.9" customHeight="1" x14ac:dyDescent="0.25">
      <c r="A111" s="10" t="s">
        <v>837</v>
      </c>
      <c r="B111" s="10" t="s">
        <v>1041</v>
      </c>
      <c r="C111" s="10" t="s">
        <v>238</v>
      </c>
      <c r="D111" s="10" t="s">
        <v>239</v>
      </c>
      <c r="E111" s="10" t="s">
        <v>1042</v>
      </c>
      <c r="F111" s="10">
        <v>0.60299999999999998</v>
      </c>
      <c r="G111" s="10" t="s">
        <v>1043</v>
      </c>
      <c r="H111" s="10">
        <f>Table2[[#This Row],[Concentration effective (avant conversion)]]*138.905*1000</f>
        <v>83759.714999999997</v>
      </c>
      <c r="I111" s="10" t="s">
        <v>68</v>
      </c>
      <c r="J111" s="132" t="s">
        <v>34</v>
      </c>
      <c r="K111" s="10" t="s">
        <v>69</v>
      </c>
      <c r="L111" s="10" t="s">
        <v>70</v>
      </c>
      <c r="M111" s="10" t="s">
        <v>87</v>
      </c>
      <c r="N111" s="10" t="s">
        <v>72</v>
      </c>
      <c r="O111" s="10">
        <v>27</v>
      </c>
      <c r="P111" s="10" t="s">
        <v>28</v>
      </c>
      <c r="Q111" s="10" t="s">
        <v>28</v>
      </c>
      <c r="R111" s="10" t="s">
        <v>28</v>
      </c>
      <c r="S111" s="131" t="s">
        <v>34</v>
      </c>
      <c r="T111" s="10" t="s">
        <v>360</v>
      </c>
      <c r="U111" s="10" t="s">
        <v>75</v>
      </c>
      <c r="V111" s="10" t="s">
        <v>90</v>
      </c>
      <c r="W111" s="133" t="s">
        <v>34</v>
      </c>
      <c r="X111" s="10" t="s">
        <v>1044</v>
      </c>
      <c r="Y111" s="21" t="s">
        <v>1045</v>
      </c>
      <c r="Z111" s="21" t="s">
        <v>1046</v>
      </c>
    </row>
    <row r="112" spans="1:26" ht="15.9" customHeight="1" x14ac:dyDescent="0.25">
      <c r="A112" s="10" t="s">
        <v>1040</v>
      </c>
      <c r="B112" s="10" t="s">
        <v>63</v>
      </c>
      <c r="C112" s="10" t="s">
        <v>238</v>
      </c>
      <c r="D112" s="10" t="s">
        <v>239</v>
      </c>
      <c r="E112" s="10" t="s">
        <v>66</v>
      </c>
      <c r="F112" s="18">
        <v>15.8</v>
      </c>
      <c r="G112" s="18" t="s">
        <v>240</v>
      </c>
      <c r="H112" s="10">
        <f>Table2[[#This Row],[Concentration effective (avant conversion)]]*138.905</f>
        <v>2194.6990000000001</v>
      </c>
      <c r="I112" s="18" t="s">
        <v>112</v>
      </c>
      <c r="J112" s="18">
        <v>0.22</v>
      </c>
      <c r="K112" s="10" t="s">
        <v>69</v>
      </c>
      <c r="L112" s="18" t="s">
        <v>70</v>
      </c>
      <c r="M112" s="18" t="s">
        <v>122</v>
      </c>
      <c r="N112" s="18" t="s">
        <v>72</v>
      </c>
      <c r="O112" s="15">
        <v>27</v>
      </c>
      <c r="P112" s="15">
        <v>250</v>
      </c>
      <c r="Q112" s="15">
        <v>7.5</v>
      </c>
      <c r="R112" s="15" t="s">
        <v>28</v>
      </c>
      <c r="S112" s="15" t="s">
        <v>241</v>
      </c>
      <c r="T112" s="10" t="s">
        <v>242</v>
      </c>
      <c r="U112" s="18" t="s">
        <v>75</v>
      </c>
      <c r="V112" s="10" t="s">
        <v>76</v>
      </c>
      <c r="W112" s="58" t="s">
        <v>1933</v>
      </c>
      <c r="X112" s="10" t="s">
        <v>243</v>
      </c>
      <c r="Y112" s="21" t="s">
        <v>244</v>
      </c>
      <c r="Z112" s="21" t="s">
        <v>245</v>
      </c>
    </row>
    <row r="113" spans="1:26" ht="15.9" customHeight="1" x14ac:dyDescent="0.25">
      <c r="A113" s="10" t="s">
        <v>890</v>
      </c>
      <c r="B113" s="10" t="s">
        <v>63</v>
      </c>
      <c r="C113" s="10" t="s">
        <v>238</v>
      </c>
      <c r="D113" s="10" t="s">
        <v>239</v>
      </c>
      <c r="E113" s="10" t="s">
        <v>66</v>
      </c>
      <c r="F113" s="18">
        <v>10</v>
      </c>
      <c r="G113" s="18" t="s">
        <v>410</v>
      </c>
      <c r="H113" s="10">
        <f>Table2[[#This Row],[Concentration effective (avant conversion)]]*1000</f>
        <v>10000</v>
      </c>
      <c r="I113" s="18" t="s">
        <v>86</v>
      </c>
      <c r="J113" s="132" t="s">
        <v>34</v>
      </c>
      <c r="K113" s="10" t="s">
        <v>69</v>
      </c>
      <c r="L113" s="18" t="s">
        <v>70</v>
      </c>
      <c r="M113" s="18" t="s">
        <v>87</v>
      </c>
      <c r="N113" s="18" t="s">
        <v>72</v>
      </c>
      <c r="O113" s="15">
        <v>26</v>
      </c>
      <c r="P113" s="15" t="s">
        <v>28</v>
      </c>
      <c r="Q113" s="15" t="s">
        <v>28</v>
      </c>
      <c r="R113" s="15" t="s">
        <v>28</v>
      </c>
      <c r="S113" s="131" t="s">
        <v>34</v>
      </c>
      <c r="T113" s="10" t="s">
        <v>74</v>
      </c>
      <c r="U113" s="18" t="s">
        <v>75</v>
      </c>
      <c r="V113" s="10" t="s">
        <v>90</v>
      </c>
      <c r="W113" s="133" t="s">
        <v>34</v>
      </c>
      <c r="X113" s="10" t="s">
        <v>411</v>
      </c>
      <c r="Y113" s="21" t="s">
        <v>412</v>
      </c>
      <c r="Z113" s="21" t="s">
        <v>413</v>
      </c>
    </row>
    <row r="114" spans="1:26" ht="15.9" customHeight="1" x14ac:dyDescent="0.25">
      <c r="A114" s="6" t="s">
        <v>1040</v>
      </c>
      <c r="B114" s="10" t="s">
        <v>63</v>
      </c>
      <c r="C114" s="10" t="s">
        <v>238</v>
      </c>
      <c r="D114" s="10" t="s">
        <v>239</v>
      </c>
      <c r="E114" s="10" t="s">
        <v>66</v>
      </c>
      <c r="F114" s="18">
        <v>98.5</v>
      </c>
      <c r="G114" s="18" t="s">
        <v>240</v>
      </c>
      <c r="H114" s="10">
        <f>Table2[[#This Row],[Concentration effective (avant conversion)]]*138.905</f>
        <v>13682.1425</v>
      </c>
      <c r="I114" s="18" t="s">
        <v>112</v>
      </c>
      <c r="J114" s="132" t="s">
        <v>34</v>
      </c>
      <c r="K114" s="10" t="s">
        <v>69</v>
      </c>
      <c r="L114" s="18" t="s">
        <v>70</v>
      </c>
      <c r="M114" s="18" t="s">
        <v>122</v>
      </c>
      <c r="N114" s="18" t="s">
        <v>72</v>
      </c>
      <c r="O114" s="15">
        <v>27</v>
      </c>
      <c r="P114" s="15">
        <v>45</v>
      </c>
      <c r="Q114" s="15">
        <v>7.5</v>
      </c>
      <c r="R114" s="15" t="s">
        <v>28</v>
      </c>
      <c r="S114" s="15" t="s">
        <v>401</v>
      </c>
      <c r="T114" s="10" t="s">
        <v>242</v>
      </c>
      <c r="U114" s="18" t="s">
        <v>75</v>
      </c>
      <c r="V114" s="10" t="s">
        <v>90</v>
      </c>
      <c r="W114" s="133" t="s">
        <v>34</v>
      </c>
      <c r="X114" s="10" t="s">
        <v>243</v>
      </c>
      <c r="Y114" s="21" t="s">
        <v>244</v>
      </c>
      <c r="Z114" s="21" t="s">
        <v>245</v>
      </c>
    </row>
    <row r="115" spans="1:26" ht="15.9" customHeight="1" x14ac:dyDescent="0.25">
      <c r="A115" s="10" t="s">
        <v>1040</v>
      </c>
      <c r="B115" s="10" t="s">
        <v>63</v>
      </c>
      <c r="C115" s="10" t="s">
        <v>238</v>
      </c>
      <c r="D115" s="10" t="s">
        <v>239</v>
      </c>
      <c r="E115" s="10" t="s">
        <v>66</v>
      </c>
      <c r="F115" s="18">
        <v>158.5</v>
      </c>
      <c r="G115" s="18" t="s">
        <v>240</v>
      </c>
      <c r="H115" s="10">
        <f>Table2[[#This Row],[Concentration effective (avant conversion)]]*138.905</f>
        <v>22016.442500000001</v>
      </c>
      <c r="I115" s="18" t="s">
        <v>112</v>
      </c>
      <c r="J115" s="132" t="s">
        <v>34</v>
      </c>
      <c r="K115" s="10" t="s">
        <v>69</v>
      </c>
      <c r="L115" s="18" t="s">
        <v>70</v>
      </c>
      <c r="M115" s="18" t="s">
        <v>122</v>
      </c>
      <c r="N115" s="18" t="s">
        <v>72</v>
      </c>
      <c r="O115" s="15">
        <v>27</v>
      </c>
      <c r="P115" s="15">
        <v>250</v>
      </c>
      <c r="Q115" s="15">
        <v>7.5</v>
      </c>
      <c r="R115" s="15" t="s">
        <v>28</v>
      </c>
      <c r="S115" s="15" t="s">
        <v>402</v>
      </c>
      <c r="T115" s="10" t="s">
        <v>242</v>
      </c>
      <c r="U115" s="18" t="s">
        <v>75</v>
      </c>
      <c r="V115" s="10" t="s">
        <v>90</v>
      </c>
      <c r="W115" s="133" t="s">
        <v>34</v>
      </c>
      <c r="X115" s="10" t="s">
        <v>243</v>
      </c>
      <c r="Y115" s="21" t="s">
        <v>244</v>
      </c>
      <c r="Z115" s="21" t="s">
        <v>245</v>
      </c>
    </row>
    <row r="116" spans="1:26" ht="15.9" customHeight="1" x14ac:dyDescent="0.25">
      <c r="A116" s="6" t="s">
        <v>1040</v>
      </c>
      <c r="B116" s="10" t="s">
        <v>63</v>
      </c>
      <c r="C116" s="10" t="s">
        <v>238</v>
      </c>
      <c r="D116" s="10" t="s">
        <v>239</v>
      </c>
      <c r="E116" s="10" t="s">
        <v>66</v>
      </c>
      <c r="F116" s="18">
        <v>271.3</v>
      </c>
      <c r="G116" s="18" t="s">
        <v>240</v>
      </c>
      <c r="H116" s="10">
        <f>Table2[[#This Row],[Concentration effective (avant conversion)]]*138.905</f>
        <v>37684.926500000001</v>
      </c>
      <c r="I116" s="18" t="s">
        <v>112</v>
      </c>
      <c r="J116" s="132" t="s">
        <v>34</v>
      </c>
      <c r="K116" s="10" t="s">
        <v>69</v>
      </c>
      <c r="L116" s="18" t="s">
        <v>70</v>
      </c>
      <c r="M116" s="18" t="s">
        <v>122</v>
      </c>
      <c r="N116" s="18" t="s">
        <v>72</v>
      </c>
      <c r="O116" s="15">
        <v>27</v>
      </c>
      <c r="P116" s="15">
        <v>250</v>
      </c>
      <c r="Q116" s="15">
        <v>9.5</v>
      </c>
      <c r="R116" s="15" t="s">
        <v>28</v>
      </c>
      <c r="S116" s="15" t="s">
        <v>399</v>
      </c>
      <c r="T116" s="10" t="s">
        <v>263</v>
      </c>
      <c r="U116" s="18" t="s">
        <v>75</v>
      </c>
      <c r="V116" s="10" t="s">
        <v>90</v>
      </c>
      <c r="W116" s="133" t="s">
        <v>34</v>
      </c>
      <c r="X116" s="10" t="s">
        <v>243</v>
      </c>
      <c r="Y116" s="21" t="s">
        <v>244</v>
      </c>
      <c r="Z116" s="21" t="s">
        <v>400</v>
      </c>
    </row>
    <row r="117" spans="1:26" ht="15.9" customHeight="1" x14ac:dyDescent="0.25">
      <c r="A117" s="6" t="s">
        <v>1040</v>
      </c>
      <c r="B117" s="10" t="s">
        <v>63</v>
      </c>
      <c r="C117" s="10" t="s">
        <v>238</v>
      </c>
      <c r="D117" s="10" t="s">
        <v>239</v>
      </c>
      <c r="E117" s="10" t="s">
        <v>66</v>
      </c>
      <c r="F117" s="18">
        <v>165.6</v>
      </c>
      <c r="G117" s="18" t="s">
        <v>240</v>
      </c>
      <c r="H117" s="10">
        <f>Table2[[#This Row],[Concentration effective (avant conversion)]]*138.905</f>
        <v>23002.667999999998</v>
      </c>
      <c r="I117" s="18" t="s">
        <v>112</v>
      </c>
      <c r="J117" s="132" t="s">
        <v>34</v>
      </c>
      <c r="K117" s="10" t="s">
        <v>69</v>
      </c>
      <c r="L117" s="18" t="s">
        <v>70</v>
      </c>
      <c r="M117" s="18" t="s">
        <v>122</v>
      </c>
      <c r="N117" s="18" t="s">
        <v>72</v>
      </c>
      <c r="O117" s="15">
        <v>27</v>
      </c>
      <c r="P117" s="15">
        <v>250</v>
      </c>
      <c r="Q117" s="15">
        <v>7.5</v>
      </c>
      <c r="R117" s="15" t="s">
        <v>28</v>
      </c>
      <c r="S117" s="15" t="s">
        <v>399</v>
      </c>
      <c r="T117" s="10" t="s">
        <v>242</v>
      </c>
      <c r="U117" s="18" t="s">
        <v>75</v>
      </c>
      <c r="V117" s="10" t="s">
        <v>90</v>
      </c>
      <c r="W117" s="133" t="s">
        <v>34</v>
      </c>
      <c r="X117" s="10" t="s">
        <v>243</v>
      </c>
      <c r="Y117" s="21" t="s">
        <v>244</v>
      </c>
      <c r="Z117" s="21" t="s">
        <v>245</v>
      </c>
    </row>
    <row r="118" spans="1:26" ht="15.9" customHeight="1" x14ac:dyDescent="0.25">
      <c r="A118" s="6" t="s">
        <v>1040</v>
      </c>
      <c r="B118" s="10" t="s">
        <v>63</v>
      </c>
      <c r="C118" s="10" t="s">
        <v>238</v>
      </c>
      <c r="D118" s="10" t="s">
        <v>239</v>
      </c>
      <c r="E118" s="10" t="s">
        <v>66</v>
      </c>
      <c r="F118" s="18">
        <v>170.2</v>
      </c>
      <c r="G118" s="18" t="s">
        <v>240</v>
      </c>
      <c r="H118" s="10">
        <f>Table2[[#This Row],[Concentration effective (avant conversion)]]*138.905</f>
        <v>23641.630999999998</v>
      </c>
      <c r="I118" s="18" t="s">
        <v>112</v>
      </c>
      <c r="J118" s="132" t="s">
        <v>34</v>
      </c>
      <c r="K118" s="10" t="s">
        <v>69</v>
      </c>
      <c r="L118" s="18" t="s">
        <v>70</v>
      </c>
      <c r="M118" s="18" t="s">
        <v>122</v>
      </c>
      <c r="N118" s="18" t="s">
        <v>72</v>
      </c>
      <c r="O118" s="15">
        <v>27</v>
      </c>
      <c r="P118" s="15">
        <v>250</v>
      </c>
      <c r="Q118" s="15">
        <v>7.5</v>
      </c>
      <c r="R118" s="15" t="s">
        <v>28</v>
      </c>
      <c r="S118" s="15" t="s">
        <v>404</v>
      </c>
      <c r="T118" s="10" t="s">
        <v>242</v>
      </c>
      <c r="U118" s="18" t="s">
        <v>75</v>
      </c>
      <c r="V118" s="10" t="s">
        <v>90</v>
      </c>
      <c r="W118" s="133" t="s">
        <v>34</v>
      </c>
      <c r="X118" s="10" t="s">
        <v>243</v>
      </c>
      <c r="Y118" s="21" t="s">
        <v>244</v>
      </c>
      <c r="Z118" s="21" t="s">
        <v>245</v>
      </c>
    </row>
    <row r="119" spans="1:26" ht="15.9" customHeight="1" x14ac:dyDescent="0.25">
      <c r="A119" s="6" t="s">
        <v>1040</v>
      </c>
      <c r="B119" s="10" t="s">
        <v>63</v>
      </c>
      <c r="C119" s="10" t="s">
        <v>238</v>
      </c>
      <c r="D119" s="10" t="s">
        <v>239</v>
      </c>
      <c r="E119" s="10" t="s">
        <v>66</v>
      </c>
      <c r="F119" s="18">
        <v>171.3</v>
      </c>
      <c r="G119" s="18" t="s">
        <v>240</v>
      </c>
      <c r="H119" s="10">
        <f>Table2[[#This Row],[Concentration effective (avant conversion)]]*138.905</f>
        <v>23794.426500000001</v>
      </c>
      <c r="I119" s="18" t="s">
        <v>112</v>
      </c>
      <c r="J119" s="132" t="s">
        <v>34</v>
      </c>
      <c r="K119" s="10" t="s">
        <v>69</v>
      </c>
      <c r="L119" s="18" t="s">
        <v>70</v>
      </c>
      <c r="M119" s="18" t="s">
        <v>122</v>
      </c>
      <c r="N119" s="18" t="s">
        <v>72</v>
      </c>
      <c r="O119" s="15">
        <v>27</v>
      </c>
      <c r="P119" s="15">
        <v>250</v>
      </c>
      <c r="Q119" s="15">
        <v>7.5</v>
      </c>
      <c r="R119" s="15" t="s">
        <v>28</v>
      </c>
      <c r="S119" s="15" t="s">
        <v>406</v>
      </c>
      <c r="T119" s="10" t="s">
        <v>242</v>
      </c>
      <c r="U119" s="18" t="s">
        <v>75</v>
      </c>
      <c r="V119" s="10" t="s">
        <v>90</v>
      </c>
      <c r="W119" s="133" t="s">
        <v>34</v>
      </c>
      <c r="X119" s="10" t="s">
        <v>243</v>
      </c>
      <c r="Y119" s="21" t="s">
        <v>244</v>
      </c>
      <c r="Z119" s="21" t="s">
        <v>245</v>
      </c>
    </row>
    <row r="120" spans="1:26" ht="15.9" customHeight="1" x14ac:dyDescent="0.25">
      <c r="A120" s="6" t="s">
        <v>1040</v>
      </c>
      <c r="B120" s="10" t="s">
        <v>63</v>
      </c>
      <c r="C120" s="10" t="s">
        <v>238</v>
      </c>
      <c r="D120" s="10" t="s">
        <v>239</v>
      </c>
      <c r="E120" s="10" t="s">
        <v>66</v>
      </c>
      <c r="F120" s="18">
        <v>175.3</v>
      </c>
      <c r="G120" s="18" t="s">
        <v>240</v>
      </c>
      <c r="H120" s="10">
        <f>Table2[[#This Row],[Concentration effective (avant conversion)]]*138.905</f>
        <v>24350.0465</v>
      </c>
      <c r="I120" s="18" t="s">
        <v>112</v>
      </c>
      <c r="J120" s="132" t="s">
        <v>34</v>
      </c>
      <c r="K120" s="10" t="s">
        <v>69</v>
      </c>
      <c r="L120" s="18" t="s">
        <v>70</v>
      </c>
      <c r="M120" s="18" t="s">
        <v>122</v>
      </c>
      <c r="N120" s="18" t="s">
        <v>72</v>
      </c>
      <c r="O120" s="15">
        <v>27</v>
      </c>
      <c r="P120" s="15">
        <v>250</v>
      </c>
      <c r="Q120" s="15">
        <v>7.5</v>
      </c>
      <c r="R120" s="15" t="s">
        <v>28</v>
      </c>
      <c r="S120" s="15" t="s">
        <v>407</v>
      </c>
      <c r="T120" s="10" t="s">
        <v>242</v>
      </c>
      <c r="U120" s="18" t="s">
        <v>75</v>
      </c>
      <c r="V120" s="10" t="s">
        <v>90</v>
      </c>
      <c r="W120" s="133" t="s">
        <v>34</v>
      </c>
      <c r="X120" s="10" t="s">
        <v>243</v>
      </c>
      <c r="Y120" s="21" t="s">
        <v>244</v>
      </c>
      <c r="Z120" s="21" t="s">
        <v>245</v>
      </c>
    </row>
    <row r="121" spans="1:26" ht="15.9" customHeight="1" x14ac:dyDescent="0.25">
      <c r="A121" s="6" t="s">
        <v>1040</v>
      </c>
      <c r="B121" s="10" t="s">
        <v>63</v>
      </c>
      <c r="C121" s="10" t="s">
        <v>238</v>
      </c>
      <c r="D121" s="10" t="s">
        <v>239</v>
      </c>
      <c r="E121" s="10" t="s">
        <v>66</v>
      </c>
      <c r="F121" s="18">
        <v>175.8</v>
      </c>
      <c r="G121" s="18" t="s">
        <v>240</v>
      </c>
      <c r="H121" s="10">
        <f>Table2[[#This Row],[Concentration effective (avant conversion)]]*138.905</f>
        <v>24419.499000000003</v>
      </c>
      <c r="I121" s="18" t="s">
        <v>112</v>
      </c>
      <c r="J121" s="132" t="s">
        <v>34</v>
      </c>
      <c r="K121" s="10" t="s">
        <v>69</v>
      </c>
      <c r="L121" s="18" t="s">
        <v>70</v>
      </c>
      <c r="M121" s="18" t="s">
        <v>122</v>
      </c>
      <c r="N121" s="18" t="s">
        <v>72</v>
      </c>
      <c r="O121" s="15">
        <v>27</v>
      </c>
      <c r="P121" s="15">
        <v>250</v>
      </c>
      <c r="Q121" s="15">
        <v>7.5</v>
      </c>
      <c r="R121" s="15" t="s">
        <v>28</v>
      </c>
      <c r="S121" s="15" t="s">
        <v>405</v>
      </c>
      <c r="T121" s="10" t="s">
        <v>242</v>
      </c>
      <c r="U121" s="18" t="s">
        <v>75</v>
      </c>
      <c r="V121" s="10" t="s">
        <v>90</v>
      </c>
      <c r="W121" s="133" t="s">
        <v>34</v>
      </c>
      <c r="X121" s="10" t="s">
        <v>243</v>
      </c>
      <c r="Y121" s="21" t="s">
        <v>244</v>
      </c>
      <c r="Z121" s="21" t="s">
        <v>245</v>
      </c>
    </row>
    <row r="122" spans="1:26" ht="15.9" customHeight="1" x14ac:dyDescent="0.25">
      <c r="A122" s="6" t="s">
        <v>1040</v>
      </c>
      <c r="B122" s="10" t="s">
        <v>63</v>
      </c>
      <c r="C122" s="10" t="s">
        <v>238</v>
      </c>
      <c r="D122" s="10" t="s">
        <v>239</v>
      </c>
      <c r="E122" s="10" t="s">
        <v>66</v>
      </c>
      <c r="F122" s="18">
        <v>176.3</v>
      </c>
      <c r="G122" s="18" t="s">
        <v>240</v>
      </c>
      <c r="H122" s="10">
        <f>Table2[[#This Row],[Concentration effective (avant conversion)]]*138.905</f>
        <v>24488.951500000003</v>
      </c>
      <c r="I122" s="18" t="s">
        <v>112</v>
      </c>
      <c r="J122" s="132" t="s">
        <v>34</v>
      </c>
      <c r="K122" s="10" t="s">
        <v>69</v>
      </c>
      <c r="L122" s="18" t="s">
        <v>70</v>
      </c>
      <c r="M122" s="18" t="s">
        <v>122</v>
      </c>
      <c r="N122" s="18" t="s">
        <v>72</v>
      </c>
      <c r="O122" s="15">
        <v>27</v>
      </c>
      <c r="P122" s="15">
        <v>250</v>
      </c>
      <c r="Q122" s="15">
        <v>7.5</v>
      </c>
      <c r="R122" s="15" t="s">
        <v>28</v>
      </c>
      <c r="S122" s="15" t="s">
        <v>403</v>
      </c>
      <c r="T122" s="10" t="s">
        <v>242</v>
      </c>
      <c r="U122" s="18" t="s">
        <v>75</v>
      </c>
      <c r="V122" s="10" t="s">
        <v>90</v>
      </c>
      <c r="W122" s="133" t="s">
        <v>34</v>
      </c>
      <c r="X122" s="10" t="s">
        <v>243</v>
      </c>
      <c r="Y122" s="21" t="s">
        <v>244</v>
      </c>
      <c r="Z122" s="21" t="s">
        <v>245</v>
      </c>
    </row>
    <row r="123" spans="1:26" ht="15.9" customHeight="1" x14ac:dyDescent="0.25">
      <c r="A123" s="6" t="s">
        <v>1040</v>
      </c>
      <c r="B123" s="10" t="s">
        <v>63</v>
      </c>
      <c r="C123" s="10" t="s">
        <v>238</v>
      </c>
      <c r="D123" s="10" t="s">
        <v>239</v>
      </c>
      <c r="E123" s="10" t="s">
        <v>66</v>
      </c>
      <c r="F123" s="18">
        <v>186.6</v>
      </c>
      <c r="G123" s="18" t="s">
        <v>240</v>
      </c>
      <c r="H123" s="10">
        <f>Table2[[#This Row],[Concentration effective (avant conversion)]]*138.905</f>
        <v>25919.672999999999</v>
      </c>
      <c r="I123" s="18" t="s">
        <v>112</v>
      </c>
      <c r="J123" s="132" t="s">
        <v>34</v>
      </c>
      <c r="K123" s="10" t="s">
        <v>69</v>
      </c>
      <c r="L123" s="18" t="s">
        <v>70</v>
      </c>
      <c r="M123" s="18" t="s">
        <v>122</v>
      </c>
      <c r="N123" s="18" t="s">
        <v>72</v>
      </c>
      <c r="O123" s="15">
        <v>27</v>
      </c>
      <c r="P123" s="15">
        <v>350</v>
      </c>
      <c r="Q123" s="15">
        <v>7.5</v>
      </c>
      <c r="R123" s="15" t="s">
        <v>28</v>
      </c>
      <c r="S123" s="15" t="s">
        <v>408</v>
      </c>
      <c r="T123" s="10" t="s">
        <v>242</v>
      </c>
      <c r="U123" s="18" t="s">
        <v>75</v>
      </c>
      <c r="V123" s="10" t="s">
        <v>90</v>
      </c>
      <c r="W123" s="133" t="s">
        <v>34</v>
      </c>
      <c r="X123" s="10" t="s">
        <v>243</v>
      </c>
      <c r="Y123" s="21" t="s">
        <v>244</v>
      </c>
      <c r="Z123" s="21" t="s">
        <v>245</v>
      </c>
    </row>
    <row r="124" spans="1:26" ht="15.9" customHeight="1" x14ac:dyDescent="0.25">
      <c r="A124" s="6" t="s">
        <v>852</v>
      </c>
      <c r="B124" s="10" t="s">
        <v>81</v>
      </c>
      <c r="C124" s="10" t="s">
        <v>1047</v>
      </c>
      <c r="D124" s="10" t="s">
        <v>83</v>
      </c>
      <c r="E124" s="10" t="s">
        <v>1048</v>
      </c>
      <c r="F124" s="132" t="s">
        <v>34</v>
      </c>
      <c r="G124" s="132" t="s">
        <v>34</v>
      </c>
      <c r="H124" s="10">
        <v>33</v>
      </c>
      <c r="I124" s="18" t="s">
        <v>86</v>
      </c>
      <c r="J124" s="132" t="s">
        <v>34</v>
      </c>
      <c r="K124" s="10" t="s">
        <v>163</v>
      </c>
      <c r="L124" s="18" t="s">
        <v>121</v>
      </c>
      <c r="M124" s="18" t="s">
        <v>122</v>
      </c>
      <c r="N124" s="18" t="s">
        <v>72</v>
      </c>
      <c r="O124" s="15">
        <v>20</v>
      </c>
      <c r="P124" s="15" t="s">
        <v>28</v>
      </c>
      <c r="Q124" s="15">
        <v>7.6</v>
      </c>
      <c r="R124" s="15" t="s">
        <v>28</v>
      </c>
      <c r="S124" s="15" t="s">
        <v>1049</v>
      </c>
      <c r="T124" s="10" t="s">
        <v>263</v>
      </c>
      <c r="U124" s="18" t="s">
        <v>75</v>
      </c>
      <c r="V124" s="10" t="s">
        <v>90</v>
      </c>
      <c r="W124" s="133" t="s">
        <v>34</v>
      </c>
      <c r="X124" s="10" t="s">
        <v>1050</v>
      </c>
      <c r="Y124" s="21" t="s">
        <v>1051</v>
      </c>
      <c r="Z124" s="21" t="s">
        <v>1052</v>
      </c>
    </row>
    <row r="125" spans="1:26" ht="15.9" customHeight="1" x14ac:dyDescent="0.25">
      <c r="A125" s="6" t="s">
        <v>852</v>
      </c>
      <c r="B125" s="10" t="s">
        <v>81</v>
      </c>
      <c r="C125" s="10" t="s">
        <v>1047</v>
      </c>
      <c r="D125" s="10" t="s">
        <v>83</v>
      </c>
      <c r="E125" s="10" t="s">
        <v>1053</v>
      </c>
      <c r="F125" s="132" t="s">
        <v>34</v>
      </c>
      <c r="G125" s="132" t="s">
        <v>34</v>
      </c>
      <c r="H125" s="10">
        <v>100</v>
      </c>
      <c r="I125" s="18" t="s">
        <v>86</v>
      </c>
      <c r="J125" s="132" t="s">
        <v>34</v>
      </c>
      <c r="K125" s="10" t="s">
        <v>163</v>
      </c>
      <c r="L125" s="18" t="s">
        <v>121</v>
      </c>
      <c r="M125" s="18" t="s">
        <v>122</v>
      </c>
      <c r="N125" s="18" t="s">
        <v>72</v>
      </c>
      <c r="O125" s="15">
        <v>20</v>
      </c>
      <c r="P125" s="15" t="s">
        <v>28</v>
      </c>
      <c r="Q125" s="15">
        <v>7.6</v>
      </c>
      <c r="R125" s="15" t="s">
        <v>28</v>
      </c>
      <c r="S125" s="15" t="s">
        <v>1049</v>
      </c>
      <c r="T125" s="10" t="s">
        <v>263</v>
      </c>
      <c r="U125" s="18" t="s">
        <v>75</v>
      </c>
      <c r="V125" s="10" t="s">
        <v>90</v>
      </c>
      <c r="W125" s="133" t="s">
        <v>34</v>
      </c>
      <c r="X125" s="10" t="s">
        <v>1050</v>
      </c>
      <c r="Y125" s="21" t="s">
        <v>1051</v>
      </c>
      <c r="Z125" s="21" t="s">
        <v>1052</v>
      </c>
    </row>
    <row r="126" spans="1:26" ht="15.9" customHeight="1" x14ac:dyDescent="0.25">
      <c r="A126" s="6" t="s">
        <v>852</v>
      </c>
      <c r="B126" s="10" t="s">
        <v>81</v>
      </c>
      <c r="C126" s="10" t="s">
        <v>1047</v>
      </c>
      <c r="D126" s="10" t="s">
        <v>83</v>
      </c>
      <c r="E126" s="10" t="s">
        <v>1054</v>
      </c>
      <c r="F126" s="132" t="s">
        <v>34</v>
      </c>
      <c r="G126" s="132" t="s">
        <v>34</v>
      </c>
      <c r="H126" s="10">
        <v>330</v>
      </c>
      <c r="I126" s="18" t="s">
        <v>86</v>
      </c>
      <c r="J126" s="132" t="s">
        <v>34</v>
      </c>
      <c r="K126" s="10" t="s">
        <v>163</v>
      </c>
      <c r="L126" s="18" t="s">
        <v>121</v>
      </c>
      <c r="M126" s="18" t="s">
        <v>122</v>
      </c>
      <c r="N126" s="18" t="s">
        <v>72</v>
      </c>
      <c r="O126" s="15">
        <v>20</v>
      </c>
      <c r="P126" s="15" t="s">
        <v>28</v>
      </c>
      <c r="Q126" s="15">
        <v>7.6</v>
      </c>
      <c r="R126" s="15" t="s">
        <v>28</v>
      </c>
      <c r="S126" s="15" t="s">
        <v>1049</v>
      </c>
      <c r="T126" s="10" t="s">
        <v>263</v>
      </c>
      <c r="U126" s="18" t="s">
        <v>75</v>
      </c>
      <c r="V126" s="10" t="s">
        <v>90</v>
      </c>
      <c r="W126" s="133" t="s">
        <v>34</v>
      </c>
      <c r="X126" s="10" t="s">
        <v>1050</v>
      </c>
      <c r="Y126" s="25" t="s">
        <v>1051</v>
      </c>
      <c r="Z126" s="21" t="s">
        <v>1052</v>
      </c>
    </row>
    <row r="127" spans="1:26" ht="15.9" customHeight="1" x14ac:dyDescent="0.25">
      <c r="A127" s="6" t="s">
        <v>852</v>
      </c>
      <c r="B127" s="10" t="s">
        <v>81</v>
      </c>
      <c r="C127" s="10" t="s">
        <v>1047</v>
      </c>
      <c r="D127" s="10" t="s">
        <v>83</v>
      </c>
      <c r="E127" s="10" t="s">
        <v>1055</v>
      </c>
      <c r="F127" s="132" t="s">
        <v>34</v>
      </c>
      <c r="G127" s="132" t="s">
        <v>34</v>
      </c>
      <c r="H127" s="10">
        <v>1000</v>
      </c>
      <c r="I127" s="18" t="s">
        <v>86</v>
      </c>
      <c r="J127" s="132" t="s">
        <v>34</v>
      </c>
      <c r="K127" s="10" t="s">
        <v>163</v>
      </c>
      <c r="L127" s="18" t="s">
        <v>121</v>
      </c>
      <c r="M127" s="18" t="s">
        <v>122</v>
      </c>
      <c r="N127" s="18" t="s">
        <v>72</v>
      </c>
      <c r="O127" s="15">
        <v>20</v>
      </c>
      <c r="P127" s="15" t="s">
        <v>28</v>
      </c>
      <c r="Q127" s="15">
        <v>7.6</v>
      </c>
      <c r="R127" s="15" t="s">
        <v>28</v>
      </c>
      <c r="S127" s="15" t="s">
        <v>1049</v>
      </c>
      <c r="T127" s="10" t="s">
        <v>263</v>
      </c>
      <c r="U127" s="18" t="s">
        <v>75</v>
      </c>
      <c r="V127" s="10" t="s">
        <v>90</v>
      </c>
      <c r="W127" s="133" t="s">
        <v>34</v>
      </c>
      <c r="X127" s="10" t="s">
        <v>1050</v>
      </c>
      <c r="Y127" s="25" t="s">
        <v>1051</v>
      </c>
      <c r="Z127" s="21" t="s">
        <v>1052</v>
      </c>
    </row>
    <row r="128" spans="1:26" ht="15.9" customHeight="1" x14ac:dyDescent="0.25">
      <c r="A128" s="6" t="s">
        <v>852</v>
      </c>
      <c r="B128" s="10" t="s">
        <v>81</v>
      </c>
      <c r="C128" s="10" t="s">
        <v>1047</v>
      </c>
      <c r="D128" s="10" t="s">
        <v>83</v>
      </c>
      <c r="E128" s="10" t="s">
        <v>1056</v>
      </c>
      <c r="F128" s="132" t="s">
        <v>34</v>
      </c>
      <c r="G128" s="132" t="s">
        <v>34</v>
      </c>
      <c r="H128" s="10">
        <v>98.9</v>
      </c>
      <c r="I128" s="18" t="s">
        <v>1057</v>
      </c>
      <c r="J128" s="132" t="s">
        <v>34</v>
      </c>
      <c r="K128" s="10" t="s">
        <v>163</v>
      </c>
      <c r="L128" s="18" t="s">
        <v>121</v>
      </c>
      <c r="M128" s="18" t="s">
        <v>122</v>
      </c>
      <c r="N128" s="18" t="s">
        <v>72</v>
      </c>
      <c r="O128" s="15">
        <v>20</v>
      </c>
      <c r="P128" s="15" t="s">
        <v>28</v>
      </c>
      <c r="Q128" s="15">
        <v>7.6</v>
      </c>
      <c r="R128" s="15" t="s">
        <v>28</v>
      </c>
      <c r="S128" s="15" t="s">
        <v>1058</v>
      </c>
      <c r="T128" s="10" t="s">
        <v>74</v>
      </c>
      <c r="U128" s="18" t="s">
        <v>75</v>
      </c>
      <c r="V128" s="10" t="s">
        <v>90</v>
      </c>
      <c r="W128" s="133" t="s">
        <v>34</v>
      </c>
      <c r="X128" s="10" t="s">
        <v>1050</v>
      </c>
      <c r="Y128" s="25" t="s">
        <v>1051</v>
      </c>
      <c r="Z128" s="21" t="s">
        <v>1059</v>
      </c>
    </row>
    <row r="129" spans="1:26" ht="15.9" customHeight="1" x14ac:dyDescent="0.25">
      <c r="A129" s="6" t="s">
        <v>852</v>
      </c>
      <c r="B129" s="10" t="s">
        <v>81</v>
      </c>
      <c r="C129" s="10" t="s">
        <v>1047</v>
      </c>
      <c r="D129" s="10" t="s">
        <v>83</v>
      </c>
      <c r="E129" s="10" t="s">
        <v>1060</v>
      </c>
      <c r="F129" s="132" t="s">
        <v>34</v>
      </c>
      <c r="G129" s="132" t="s">
        <v>34</v>
      </c>
      <c r="H129" s="10">
        <v>314.64</v>
      </c>
      <c r="I129" s="18" t="s">
        <v>1057</v>
      </c>
      <c r="J129" s="132" t="s">
        <v>34</v>
      </c>
      <c r="K129" s="10" t="s">
        <v>163</v>
      </c>
      <c r="L129" s="18" t="s">
        <v>121</v>
      </c>
      <c r="M129" s="18" t="s">
        <v>122</v>
      </c>
      <c r="N129" s="18" t="s">
        <v>72</v>
      </c>
      <c r="O129" s="15">
        <v>20</v>
      </c>
      <c r="P129" s="15" t="s">
        <v>28</v>
      </c>
      <c r="Q129" s="15">
        <v>7.6</v>
      </c>
      <c r="R129" s="15" t="s">
        <v>28</v>
      </c>
      <c r="S129" s="15" t="s">
        <v>1058</v>
      </c>
      <c r="T129" s="10" t="s">
        <v>74</v>
      </c>
      <c r="U129" s="18" t="s">
        <v>75</v>
      </c>
      <c r="V129" s="10" t="s">
        <v>90</v>
      </c>
      <c r="W129" s="133" t="s">
        <v>34</v>
      </c>
      <c r="X129" s="10" t="s">
        <v>1050</v>
      </c>
      <c r="Y129" s="25" t="s">
        <v>1051</v>
      </c>
      <c r="Z129" s="21" t="s">
        <v>1061</v>
      </c>
    </row>
    <row r="130" spans="1:26" ht="15.9" customHeight="1" x14ac:dyDescent="0.25">
      <c r="A130" s="6" t="s">
        <v>852</v>
      </c>
      <c r="B130" s="10" t="s">
        <v>81</v>
      </c>
      <c r="C130" s="10" t="s">
        <v>1047</v>
      </c>
      <c r="D130" s="10" t="s">
        <v>83</v>
      </c>
      <c r="E130" s="10" t="s">
        <v>1056</v>
      </c>
      <c r="F130" s="132" t="s">
        <v>34</v>
      </c>
      <c r="G130" s="132" t="s">
        <v>34</v>
      </c>
      <c r="H130" s="10">
        <v>330</v>
      </c>
      <c r="I130" s="18" t="s">
        <v>86</v>
      </c>
      <c r="J130" s="132" t="s">
        <v>34</v>
      </c>
      <c r="K130" s="10" t="s">
        <v>163</v>
      </c>
      <c r="L130" s="18" t="s">
        <v>121</v>
      </c>
      <c r="M130" s="18" t="s">
        <v>122</v>
      </c>
      <c r="N130" s="18" t="s">
        <v>72</v>
      </c>
      <c r="O130" s="15">
        <v>20</v>
      </c>
      <c r="P130" s="15" t="s">
        <v>28</v>
      </c>
      <c r="Q130" s="15">
        <v>7.6</v>
      </c>
      <c r="R130" s="15" t="s">
        <v>28</v>
      </c>
      <c r="S130" s="15" t="s">
        <v>1058</v>
      </c>
      <c r="T130" s="10" t="s">
        <v>74</v>
      </c>
      <c r="U130" s="18" t="s">
        <v>75</v>
      </c>
      <c r="V130" s="10" t="s">
        <v>90</v>
      </c>
      <c r="W130" s="133" t="s">
        <v>34</v>
      </c>
      <c r="X130" s="10" t="s">
        <v>1050</v>
      </c>
      <c r="Y130" s="25" t="s">
        <v>1051</v>
      </c>
      <c r="Z130" s="21" t="s">
        <v>1059</v>
      </c>
    </row>
    <row r="131" spans="1:26" ht="15.9" customHeight="1" x14ac:dyDescent="0.25">
      <c r="A131" s="6" t="s">
        <v>852</v>
      </c>
      <c r="B131" s="10" t="s">
        <v>81</v>
      </c>
      <c r="C131" s="10" t="s">
        <v>1047</v>
      </c>
      <c r="D131" s="10" t="s">
        <v>83</v>
      </c>
      <c r="E131" s="10" t="s">
        <v>1060</v>
      </c>
      <c r="F131" s="132" t="s">
        <v>34</v>
      </c>
      <c r="G131" s="132" t="s">
        <v>34</v>
      </c>
      <c r="H131" s="10">
        <v>574.45600000000002</v>
      </c>
      <c r="I131" s="18" t="s">
        <v>86</v>
      </c>
      <c r="J131" s="132" t="s">
        <v>34</v>
      </c>
      <c r="K131" s="10" t="s">
        <v>163</v>
      </c>
      <c r="L131" s="18" t="s">
        <v>121</v>
      </c>
      <c r="M131" s="18" t="s">
        <v>122</v>
      </c>
      <c r="N131" s="18" t="s">
        <v>72</v>
      </c>
      <c r="O131" s="15">
        <v>20</v>
      </c>
      <c r="P131" s="15" t="s">
        <v>28</v>
      </c>
      <c r="Q131" s="15">
        <v>7.6</v>
      </c>
      <c r="R131" s="15" t="s">
        <v>28</v>
      </c>
      <c r="S131" s="15" t="s">
        <v>1058</v>
      </c>
      <c r="T131" s="10" t="s">
        <v>74</v>
      </c>
      <c r="U131" s="18" t="s">
        <v>75</v>
      </c>
      <c r="V131" s="10" t="s">
        <v>90</v>
      </c>
      <c r="W131" s="133" t="s">
        <v>34</v>
      </c>
      <c r="X131" s="10" t="s">
        <v>1050</v>
      </c>
      <c r="Y131" s="25" t="s">
        <v>1051</v>
      </c>
      <c r="Z131" s="21" t="s">
        <v>1062</v>
      </c>
    </row>
    <row r="132" spans="1:26" ht="15.9" customHeight="1" x14ac:dyDescent="0.25">
      <c r="A132" s="6" t="s">
        <v>852</v>
      </c>
      <c r="B132" s="10" t="s">
        <v>81</v>
      </c>
      <c r="C132" s="10" t="s">
        <v>1047</v>
      </c>
      <c r="D132" s="10" t="s">
        <v>83</v>
      </c>
      <c r="E132" s="10" t="s">
        <v>1063</v>
      </c>
      <c r="F132" s="132" t="s">
        <v>34</v>
      </c>
      <c r="G132" s="132" t="s">
        <v>34</v>
      </c>
      <c r="H132" s="10">
        <v>1000</v>
      </c>
      <c r="I132" s="18" t="s">
        <v>86</v>
      </c>
      <c r="J132" s="132" t="s">
        <v>34</v>
      </c>
      <c r="K132" s="10" t="s">
        <v>163</v>
      </c>
      <c r="L132" s="18" t="s">
        <v>121</v>
      </c>
      <c r="M132" s="18" t="s">
        <v>122</v>
      </c>
      <c r="N132" s="18" t="s">
        <v>72</v>
      </c>
      <c r="O132" s="15">
        <v>20</v>
      </c>
      <c r="P132" s="15" t="s">
        <v>28</v>
      </c>
      <c r="Q132" s="15">
        <v>7.6</v>
      </c>
      <c r="R132" s="15" t="s">
        <v>28</v>
      </c>
      <c r="S132" s="15" t="s">
        <v>1058</v>
      </c>
      <c r="T132" s="10" t="s">
        <v>74</v>
      </c>
      <c r="U132" s="18" t="s">
        <v>75</v>
      </c>
      <c r="V132" s="10" t="s">
        <v>90</v>
      </c>
      <c r="W132" s="133" t="s">
        <v>34</v>
      </c>
      <c r="X132" s="10" t="s">
        <v>1050</v>
      </c>
      <c r="Y132" s="25" t="s">
        <v>1051</v>
      </c>
      <c r="Z132" s="21" t="s">
        <v>1059</v>
      </c>
    </row>
    <row r="133" spans="1:26" ht="15.9" customHeight="1" x14ac:dyDescent="0.25">
      <c r="A133" s="6" t="s">
        <v>852</v>
      </c>
      <c r="B133" s="10" t="s">
        <v>81</v>
      </c>
      <c r="C133" s="10" t="s">
        <v>1047</v>
      </c>
      <c r="D133" s="10" t="s">
        <v>83</v>
      </c>
      <c r="E133" s="10" t="s">
        <v>1063</v>
      </c>
      <c r="F133" s="132" t="s">
        <v>34</v>
      </c>
      <c r="G133" s="132" t="s">
        <v>34</v>
      </c>
      <c r="H133" s="10">
        <v>1001</v>
      </c>
      <c r="I133" s="18" t="s">
        <v>1057</v>
      </c>
      <c r="J133" s="132" t="s">
        <v>34</v>
      </c>
      <c r="K133" s="10" t="s">
        <v>163</v>
      </c>
      <c r="L133" s="18" t="s">
        <v>121</v>
      </c>
      <c r="M133" s="18" t="s">
        <v>122</v>
      </c>
      <c r="N133" s="18" t="s">
        <v>72</v>
      </c>
      <c r="O133" s="15">
        <v>20</v>
      </c>
      <c r="P133" s="15" t="s">
        <v>28</v>
      </c>
      <c r="Q133" s="15">
        <v>7.6</v>
      </c>
      <c r="R133" s="15" t="s">
        <v>28</v>
      </c>
      <c r="S133" s="15" t="s">
        <v>1058</v>
      </c>
      <c r="T133" s="10" t="s">
        <v>74</v>
      </c>
      <c r="U133" s="18" t="s">
        <v>75</v>
      </c>
      <c r="V133" s="10" t="s">
        <v>90</v>
      </c>
      <c r="W133" s="133" t="s">
        <v>34</v>
      </c>
      <c r="X133" s="10" t="s">
        <v>1050</v>
      </c>
      <c r="Y133" s="25" t="s">
        <v>1051</v>
      </c>
      <c r="Z133" s="21" t="s">
        <v>1059</v>
      </c>
    </row>
    <row r="134" spans="1:26" ht="15.9" customHeight="1" x14ac:dyDescent="0.25">
      <c r="A134" s="6" t="s">
        <v>837</v>
      </c>
      <c r="B134" s="10" t="s">
        <v>129</v>
      </c>
      <c r="C134" s="10" t="s">
        <v>422</v>
      </c>
      <c r="D134" s="10" t="s">
        <v>423</v>
      </c>
      <c r="E134" s="10" t="s">
        <v>437</v>
      </c>
      <c r="F134" s="18">
        <v>21.5</v>
      </c>
      <c r="G134" s="18" t="s">
        <v>67</v>
      </c>
      <c r="H134" s="10">
        <f>Table2[[#This Row],[Concentration effective (avant conversion)]]*1000</f>
        <v>21500</v>
      </c>
      <c r="I134" s="18" t="s">
        <v>86</v>
      </c>
      <c r="J134" s="132" t="s">
        <v>34</v>
      </c>
      <c r="K134" s="10" t="s">
        <v>1064</v>
      </c>
      <c r="L134" s="18" t="s">
        <v>121</v>
      </c>
      <c r="M134" s="18" t="s">
        <v>426</v>
      </c>
      <c r="N134" s="18" t="s">
        <v>72</v>
      </c>
      <c r="O134" s="15" t="s">
        <v>427</v>
      </c>
      <c r="P134" s="15" t="s">
        <v>28</v>
      </c>
      <c r="Q134" s="15" t="s">
        <v>28</v>
      </c>
      <c r="R134" s="15" t="s">
        <v>28</v>
      </c>
      <c r="S134" s="131" t="s">
        <v>34</v>
      </c>
      <c r="T134" s="10" t="s">
        <v>263</v>
      </c>
      <c r="U134" s="18" t="s">
        <v>75</v>
      </c>
      <c r="V134" s="10" t="s">
        <v>90</v>
      </c>
      <c r="W134" s="133" t="s">
        <v>34</v>
      </c>
      <c r="X134" s="10" t="s">
        <v>428</v>
      </c>
      <c r="Y134" s="25" t="s">
        <v>429</v>
      </c>
      <c r="Z134" s="21" t="s">
        <v>1065</v>
      </c>
    </row>
    <row r="135" spans="1:26" ht="15.9" customHeight="1" x14ac:dyDescent="0.25">
      <c r="A135" s="6" t="s">
        <v>837</v>
      </c>
      <c r="B135" s="10" t="s">
        <v>129</v>
      </c>
      <c r="C135" s="10" t="s">
        <v>422</v>
      </c>
      <c r="D135" s="10" t="s">
        <v>423</v>
      </c>
      <c r="E135" s="10" t="s">
        <v>433</v>
      </c>
      <c r="F135" s="18">
        <v>27.3</v>
      </c>
      <c r="G135" s="18" t="s">
        <v>67</v>
      </c>
      <c r="H135" s="10">
        <f>Table2[[#This Row],[Concentration effective (avant conversion)]]*1000</f>
        <v>27300</v>
      </c>
      <c r="I135" s="18" t="s">
        <v>86</v>
      </c>
      <c r="J135" s="132" t="s">
        <v>34</v>
      </c>
      <c r="K135" s="10" t="s">
        <v>1066</v>
      </c>
      <c r="L135" s="18" t="s">
        <v>121</v>
      </c>
      <c r="M135" s="18" t="s">
        <v>426</v>
      </c>
      <c r="N135" s="18" t="s">
        <v>72</v>
      </c>
      <c r="O135" s="15" t="s">
        <v>427</v>
      </c>
      <c r="P135" s="15" t="s">
        <v>28</v>
      </c>
      <c r="Q135" s="15" t="s">
        <v>28</v>
      </c>
      <c r="R135" s="15" t="s">
        <v>28</v>
      </c>
      <c r="S135" s="131" t="s">
        <v>34</v>
      </c>
      <c r="T135" s="10" t="s">
        <v>263</v>
      </c>
      <c r="U135" s="18" t="s">
        <v>75</v>
      </c>
      <c r="V135" s="10" t="s">
        <v>90</v>
      </c>
      <c r="W135" s="133" t="s">
        <v>34</v>
      </c>
      <c r="X135" s="10" t="s">
        <v>428</v>
      </c>
      <c r="Y135" s="25" t="s">
        <v>429</v>
      </c>
      <c r="Z135" s="21" t="s">
        <v>1065</v>
      </c>
    </row>
    <row r="136" spans="1:26" ht="15.9" customHeight="1" x14ac:dyDescent="0.25">
      <c r="A136" s="6" t="s">
        <v>837</v>
      </c>
      <c r="B136" s="10" t="s">
        <v>129</v>
      </c>
      <c r="C136" s="10" t="s">
        <v>422</v>
      </c>
      <c r="D136" s="10" t="s">
        <v>423</v>
      </c>
      <c r="E136" s="10" t="s">
        <v>439</v>
      </c>
      <c r="F136" s="18">
        <v>30.7</v>
      </c>
      <c r="G136" s="18" t="s">
        <v>67</v>
      </c>
      <c r="H136" s="10">
        <f>Table2[[#This Row],[Concentration effective (avant conversion)]]*1000</f>
        <v>30700</v>
      </c>
      <c r="I136" s="18" t="s">
        <v>86</v>
      </c>
      <c r="J136" s="132" t="s">
        <v>34</v>
      </c>
      <c r="K136" s="10" t="s">
        <v>1067</v>
      </c>
      <c r="L136" s="18" t="s">
        <v>121</v>
      </c>
      <c r="M136" s="18" t="s">
        <v>426</v>
      </c>
      <c r="N136" s="18" t="s">
        <v>72</v>
      </c>
      <c r="O136" s="15" t="s">
        <v>427</v>
      </c>
      <c r="P136" s="15" t="s">
        <v>28</v>
      </c>
      <c r="Q136" s="15" t="s">
        <v>28</v>
      </c>
      <c r="R136" s="15" t="s">
        <v>28</v>
      </c>
      <c r="S136" s="131" t="s">
        <v>34</v>
      </c>
      <c r="T136" s="10" t="s">
        <v>263</v>
      </c>
      <c r="U136" s="18" t="s">
        <v>75</v>
      </c>
      <c r="V136" s="10" t="s">
        <v>90</v>
      </c>
      <c r="W136" s="133" t="s">
        <v>34</v>
      </c>
      <c r="X136" s="10" t="s">
        <v>428</v>
      </c>
      <c r="Y136" s="25" t="s">
        <v>429</v>
      </c>
      <c r="Z136" s="21" t="s">
        <v>1065</v>
      </c>
    </row>
    <row r="137" spans="1:26" ht="15.9" customHeight="1" x14ac:dyDescent="0.25">
      <c r="A137" s="6" t="s">
        <v>837</v>
      </c>
      <c r="B137" s="10" t="s">
        <v>129</v>
      </c>
      <c r="C137" s="10" t="s">
        <v>422</v>
      </c>
      <c r="D137" s="10" t="s">
        <v>423</v>
      </c>
      <c r="E137" s="10" t="s">
        <v>441</v>
      </c>
      <c r="F137" s="18">
        <v>43.3</v>
      </c>
      <c r="G137" s="18" t="s">
        <v>67</v>
      </c>
      <c r="H137" s="10">
        <f>Table2[[#This Row],[Concentration effective (avant conversion)]]*1000</f>
        <v>43300</v>
      </c>
      <c r="I137" s="18" t="s">
        <v>86</v>
      </c>
      <c r="J137" s="132" t="s">
        <v>34</v>
      </c>
      <c r="K137" s="10" t="s">
        <v>1068</v>
      </c>
      <c r="L137" s="18" t="s">
        <v>121</v>
      </c>
      <c r="M137" s="18" t="s">
        <v>426</v>
      </c>
      <c r="N137" s="18" t="s">
        <v>72</v>
      </c>
      <c r="O137" s="15" t="s">
        <v>427</v>
      </c>
      <c r="P137" s="15" t="s">
        <v>28</v>
      </c>
      <c r="Q137" s="15" t="s">
        <v>28</v>
      </c>
      <c r="R137" s="15" t="s">
        <v>28</v>
      </c>
      <c r="S137" s="131" t="s">
        <v>34</v>
      </c>
      <c r="T137" s="10" t="s">
        <v>263</v>
      </c>
      <c r="U137" s="18" t="s">
        <v>75</v>
      </c>
      <c r="V137" s="10" t="s">
        <v>90</v>
      </c>
      <c r="W137" s="133" t="s">
        <v>34</v>
      </c>
      <c r="X137" s="10" t="s">
        <v>428</v>
      </c>
      <c r="Y137" s="25" t="s">
        <v>429</v>
      </c>
      <c r="Z137" s="21" t="s">
        <v>1065</v>
      </c>
    </row>
    <row r="138" spans="1:26" ht="15.9" customHeight="1" x14ac:dyDescent="0.25">
      <c r="A138" s="6" t="s">
        <v>837</v>
      </c>
      <c r="B138" s="10" t="s">
        <v>81</v>
      </c>
      <c r="C138" s="10" t="s">
        <v>282</v>
      </c>
      <c r="D138" s="10" t="s">
        <v>283</v>
      </c>
      <c r="E138" s="10" t="s">
        <v>328</v>
      </c>
      <c r="F138" s="18">
        <v>45.2</v>
      </c>
      <c r="G138" s="18" t="s">
        <v>67</v>
      </c>
      <c r="H138" s="10">
        <f>Table2[[#This Row],[Concentration effective (avant conversion)]]*1000</f>
        <v>45200</v>
      </c>
      <c r="I138" s="18" t="s">
        <v>86</v>
      </c>
      <c r="J138" s="132" t="s">
        <v>34</v>
      </c>
      <c r="K138" s="10" t="s">
        <v>1069</v>
      </c>
      <c r="L138" s="18" t="s">
        <v>70</v>
      </c>
      <c r="M138" s="18" t="s">
        <v>28</v>
      </c>
      <c r="N138" s="18" t="s">
        <v>72</v>
      </c>
      <c r="O138" s="15">
        <v>25</v>
      </c>
      <c r="P138" s="15" t="s">
        <v>28</v>
      </c>
      <c r="Q138" s="15" t="s">
        <v>28</v>
      </c>
      <c r="R138" s="15" t="s">
        <v>28</v>
      </c>
      <c r="S138" s="131" t="s">
        <v>34</v>
      </c>
      <c r="T138" s="10" t="s">
        <v>263</v>
      </c>
      <c r="U138" s="18" t="s">
        <v>75</v>
      </c>
      <c r="V138" s="10" t="s">
        <v>90</v>
      </c>
      <c r="W138" s="133" t="s">
        <v>34</v>
      </c>
      <c r="X138" s="10" t="s">
        <v>428</v>
      </c>
      <c r="Y138" s="25" t="s">
        <v>429</v>
      </c>
      <c r="Z138" s="181" t="s">
        <v>432</v>
      </c>
    </row>
    <row r="139" spans="1:26" ht="15.9" customHeight="1" x14ac:dyDescent="0.25">
      <c r="A139" s="6" t="s">
        <v>837</v>
      </c>
      <c r="B139" s="10" t="s">
        <v>129</v>
      </c>
      <c r="C139" s="10" t="s">
        <v>422</v>
      </c>
      <c r="D139" s="10" t="s">
        <v>423</v>
      </c>
      <c r="E139" s="10" t="s">
        <v>424</v>
      </c>
      <c r="F139" s="18">
        <v>101</v>
      </c>
      <c r="G139" s="18" t="s">
        <v>67</v>
      </c>
      <c r="H139" s="10">
        <f>Table2[[#This Row],[Concentration effective (avant conversion)]]*1000</f>
        <v>101000</v>
      </c>
      <c r="I139" s="18" t="s">
        <v>86</v>
      </c>
      <c r="J139" s="132" t="s">
        <v>34</v>
      </c>
      <c r="K139" s="10" t="s">
        <v>1070</v>
      </c>
      <c r="L139" s="18" t="s">
        <v>121</v>
      </c>
      <c r="M139" s="18" t="s">
        <v>426</v>
      </c>
      <c r="N139" s="18" t="s">
        <v>72</v>
      </c>
      <c r="O139" s="15" t="s">
        <v>427</v>
      </c>
      <c r="P139" s="15" t="s">
        <v>28</v>
      </c>
      <c r="Q139" s="15" t="s">
        <v>28</v>
      </c>
      <c r="R139" s="15" t="s">
        <v>28</v>
      </c>
      <c r="S139" s="131" t="s">
        <v>34</v>
      </c>
      <c r="T139" s="10" t="s">
        <v>263</v>
      </c>
      <c r="U139" s="18" t="s">
        <v>75</v>
      </c>
      <c r="V139" s="10" t="s">
        <v>90</v>
      </c>
      <c r="W139" s="133" t="s">
        <v>34</v>
      </c>
      <c r="X139" s="10" t="s">
        <v>428</v>
      </c>
      <c r="Y139" s="25" t="s">
        <v>429</v>
      </c>
      <c r="Z139" s="21" t="s">
        <v>1071</v>
      </c>
    </row>
    <row r="140" spans="1:26" ht="15.9" customHeight="1" x14ac:dyDescent="0.25">
      <c r="A140" s="6" t="s">
        <v>837</v>
      </c>
      <c r="B140" s="10" t="s">
        <v>81</v>
      </c>
      <c r="C140" s="10" t="s">
        <v>282</v>
      </c>
      <c r="D140" s="10" t="s">
        <v>283</v>
      </c>
      <c r="E140" s="10" t="s">
        <v>328</v>
      </c>
      <c r="F140" s="18">
        <v>10.6</v>
      </c>
      <c r="G140" s="18" t="s">
        <v>67</v>
      </c>
      <c r="H140" s="10">
        <f>Table2[[#This Row],[Concentration effective (avant conversion)]]*1000</f>
        <v>10600</v>
      </c>
      <c r="I140" s="18" t="s">
        <v>435</v>
      </c>
      <c r="J140" s="132" t="s">
        <v>34</v>
      </c>
      <c r="K140" s="10" t="s">
        <v>1072</v>
      </c>
      <c r="L140" s="18" t="s">
        <v>70</v>
      </c>
      <c r="M140" s="18" t="s">
        <v>28</v>
      </c>
      <c r="N140" s="18" t="s">
        <v>72</v>
      </c>
      <c r="O140" s="15">
        <v>25</v>
      </c>
      <c r="P140" s="15" t="s">
        <v>28</v>
      </c>
      <c r="Q140" s="15" t="s">
        <v>28</v>
      </c>
      <c r="R140" s="15" t="s">
        <v>28</v>
      </c>
      <c r="S140" s="131" t="s">
        <v>34</v>
      </c>
      <c r="T140" s="10" t="s">
        <v>263</v>
      </c>
      <c r="U140" s="18" t="s">
        <v>75</v>
      </c>
      <c r="V140" s="10" t="s">
        <v>90</v>
      </c>
      <c r="W140" s="133" t="s">
        <v>34</v>
      </c>
      <c r="X140" s="10" t="s">
        <v>428</v>
      </c>
      <c r="Y140" s="25" t="s">
        <v>429</v>
      </c>
      <c r="Z140" s="21" t="s">
        <v>432</v>
      </c>
    </row>
    <row r="141" spans="1:26" ht="15.9" customHeight="1" x14ac:dyDescent="0.25">
      <c r="A141" s="6" t="s">
        <v>856</v>
      </c>
      <c r="B141" s="10" t="s">
        <v>81</v>
      </c>
      <c r="C141" s="10" t="s">
        <v>1073</v>
      </c>
      <c r="D141" s="10" t="s">
        <v>1074</v>
      </c>
      <c r="E141" s="10" t="s">
        <v>1075</v>
      </c>
      <c r="F141" s="18">
        <v>0.05</v>
      </c>
      <c r="G141" s="18" t="s">
        <v>67</v>
      </c>
      <c r="H141" s="10">
        <f>Table2[[#This Row],[Concentration effective (avant conversion)]]*1000</f>
        <v>50</v>
      </c>
      <c r="I141" s="18" t="s">
        <v>86</v>
      </c>
      <c r="J141" s="132" t="s">
        <v>34</v>
      </c>
      <c r="K141" s="10" t="s">
        <v>1076</v>
      </c>
      <c r="L141" s="18" t="s">
        <v>70</v>
      </c>
      <c r="M141" s="18" t="s">
        <v>87</v>
      </c>
      <c r="N141" s="18" t="s">
        <v>376</v>
      </c>
      <c r="O141" s="15">
        <v>18</v>
      </c>
      <c r="P141" s="15" t="s">
        <v>28</v>
      </c>
      <c r="Q141" s="15">
        <v>8.3000000000000007</v>
      </c>
      <c r="R141" s="15" t="s">
        <v>28</v>
      </c>
      <c r="S141" s="131" t="s">
        <v>34</v>
      </c>
      <c r="T141" s="10" t="s">
        <v>263</v>
      </c>
      <c r="U141" s="18" t="s">
        <v>75</v>
      </c>
      <c r="V141" s="10" t="s">
        <v>90</v>
      </c>
      <c r="W141" s="133" t="s">
        <v>34</v>
      </c>
      <c r="X141" s="10" t="s">
        <v>1077</v>
      </c>
      <c r="Y141" s="25" t="s">
        <v>1078</v>
      </c>
      <c r="Z141" s="21" t="s">
        <v>1972</v>
      </c>
    </row>
    <row r="142" spans="1:26" ht="15.9" customHeight="1" x14ac:dyDescent="0.25">
      <c r="A142" s="6" t="s">
        <v>856</v>
      </c>
      <c r="B142" s="10" t="s">
        <v>81</v>
      </c>
      <c r="C142" s="10" t="s">
        <v>1073</v>
      </c>
      <c r="D142" s="10" t="s">
        <v>1074</v>
      </c>
      <c r="E142" s="10" t="s">
        <v>66</v>
      </c>
      <c r="F142" s="18" t="s">
        <v>1079</v>
      </c>
      <c r="G142" s="18" t="s">
        <v>67</v>
      </c>
      <c r="H142" s="10" t="s">
        <v>1080</v>
      </c>
      <c r="I142" s="18" t="s">
        <v>86</v>
      </c>
      <c r="J142" s="132" t="s">
        <v>34</v>
      </c>
      <c r="K142" s="10" t="s">
        <v>69</v>
      </c>
      <c r="L142" s="18" t="s">
        <v>70</v>
      </c>
      <c r="M142" s="18" t="s">
        <v>87</v>
      </c>
      <c r="N142" s="18" t="s">
        <v>376</v>
      </c>
      <c r="O142" s="15">
        <v>18</v>
      </c>
      <c r="P142" s="15" t="s">
        <v>28</v>
      </c>
      <c r="Q142" s="15">
        <v>8.3000000000000007</v>
      </c>
      <c r="R142" s="15" t="s">
        <v>28</v>
      </c>
      <c r="S142" s="131" t="s">
        <v>34</v>
      </c>
      <c r="T142" s="10" t="s">
        <v>263</v>
      </c>
      <c r="U142" s="18" t="s">
        <v>75</v>
      </c>
      <c r="V142" s="10" t="s">
        <v>90</v>
      </c>
      <c r="W142" s="133" t="s">
        <v>34</v>
      </c>
      <c r="X142" s="10" t="s">
        <v>1077</v>
      </c>
      <c r="Y142" s="25" t="s">
        <v>1078</v>
      </c>
      <c r="Z142" s="21" t="s">
        <v>1973</v>
      </c>
    </row>
    <row r="143" spans="1:26" ht="15.9" customHeight="1" x14ac:dyDescent="0.25">
      <c r="A143" s="45" t="s">
        <v>856</v>
      </c>
      <c r="B143" s="15" t="s">
        <v>1041</v>
      </c>
      <c r="C143" s="15" t="s">
        <v>186</v>
      </c>
      <c r="D143" s="15" t="s">
        <v>187</v>
      </c>
      <c r="E143" s="15" t="s">
        <v>459</v>
      </c>
      <c r="F143" s="131" t="s">
        <v>34</v>
      </c>
      <c r="G143" s="131" t="s">
        <v>34</v>
      </c>
      <c r="H143" s="15">
        <v>21.7</v>
      </c>
      <c r="I143" s="18" t="s">
        <v>112</v>
      </c>
      <c r="J143" s="132" t="s">
        <v>34</v>
      </c>
      <c r="K143" s="15" t="s">
        <v>1081</v>
      </c>
      <c r="L143" s="18" t="s">
        <v>121</v>
      </c>
      <c r="M143" s="18" t="s">
        <v>122</v>
      </c>
      <c r="N143" s="18" t="s">
        <v>72</v>
      </c>
      <c r="O143" s="27">
        <v>12</v>
      </c>
      <c r="P143" s="131" t="s">
        <v>190</v>
      </c>
      <c r="Q143" s="27" t="s">
        <v>445</v>
      </c>
      <c r="R143" s="15" t="s">
        <v>28</v>
      </c>
      <c r="S143" s="131" t="s">
        <v>34</v>
      </c>
      <c r="T143" s="15" t="s">
        <v>113</v>
      </c>
      <c r="U143" s="18" t="s">
        <v>75</v>
      </c>
      <c r="V143" s="10" t="s">
        <v>90</v>
      </c>
      <c r="W143" s="133" t="s">
        <v>34</v>
      </c>
      <c r="X143" s="15" t="s">
        <v>196</v>
      </c>
      <c r="Y143" s="56" t="s">
        <v>197</v>
      </c>
      <c r="Z143" s="17" t="s">
        <v>1082</v>
      </c>
    </row>
    <row r="144" spans="1:26" ht="15.9" customHeight="1" x14ac:dyDescent="0.25">
      <c r="A144" s="45" t="s">
        <v>856</v>
      </c>
      <c r="B144" s="15" t="s">
        <v>1041</v>
      </c>
      <c r="C144" s="15" t="s">
        <v>186</v>
      </c>
      <c r="D144" s="15" t="s">
        <v>187</v>
      </c>
      <c r="E144" s="15" t="s">
        <v>188</v>
      </c>
      <c r="F144" s="131" t="s">
        <v>34</v>
      </c>
      <c r="G144" s="131" t="s">
        <v>34</v>
      </c>
      <c r="H144" s="15">
        <v>22.83</v>
      </c>
      <c r="I144" s="15" t="s">
        <v>112</v>
      </c>
      <c r="J144" s="132" t="s">
        <v>34</v>
      </c>
      <c r="K144" s="15" t="s">
        <v>1083</v>
      </c>
      <c r="L144" s="15" t="s">
        <v>121</v>
      </c>
      <c r="M144" s="15" t="s">
        <v>122</v>
      </c>
      <c r="N144" s="15" t="s">
        <v>72</v>
      </c>
      <c r="O144" s="15">
        <v>12</v>
      </c>
      <c r="P144" s="131" t="s">
        <v>190</v>
      </c>
      <c r="Q144" s="15" t="s">
        <v>445</v>
      </c>
      <c r="R144" s="15" t="s">
        <v>28</v>
      </c>
      <c r="S144" s="131" t="s">
        <v>34</v>
      </c>
      <c r="T144" s="15" t="s">
        <v>113</v>
      </c>
      <c r="U144" s="15" t="s">
        <v>75</v>
      </c>
      <c r="V144" s="10" t="s">
        <v>90</v>
      </c>
      <c r="W144" s="133" t="s">
        <v>34</v>
      </c>
      <c r="X144" s="15" t="s">
        <v>196</v>
      </c>
      <c r="Y144" s="56" t="s">
        <v>197</v>
      </c>
      <c r="Z144" s="17" t="s">
        <v>1084</v>
      </c>
    </row>
    <row r="145" spans="1:26" ht="15.9" customHeight="1" x14ac:dyDescent="0.25">
      <c r="A145" s="6" t="s">
        <v>856</v>
      </c>
      <c r="B145" s="15" t="s">
        <v>63</v>
      </c>
      <c r="C145" s="15" t="s">
        <v>96</v>
      </c>
      <c r="D145" s="10" t="s">
        <v>97</v>
      </c>
      <c r="E145" s="15" t="s">
        <v>464</v>
      </c>
      <c r="F145" s="131" t="s">
        <v>34</v>
      </c>
      <c r="G145" s="131" t="s">
        <v>34</v>
      </c>
      <c r="H145" s="15">
        <v>24.6</v>
      </c>
      <c r="I145" s="18" t="s">
        <v>112</v>
      </c>
      <c r="J145" s="132" t="s">
        <v>34</v>
      </c>
      <c r="K145" s="15" t="s">
        <v>1085</v>
      </c>
      <c r="L145" s="18" t="s">
        <v>121</v>
      </c>
      <c r="M145" s="18" t="s">
        <v>122</v>
      </c>
      <c r="N145" s="18" t="s">
        <v>72</v>
      </c>
      <c r="O145" s="15">
        <v>25</v>
      </c>
      <c r="P145" s="131" t="s">
        <v>190</v>
      </c>
      <c r="Q145" s="15" t="s">
        <v>195</v>
      </c>
      <c r="R145" s="15" t="s">
        <v>28</v>
      </c>
      <c r="S145" s="131" t="s">
        <v>34</v>
      </c>
      <c r="T145" s="15" t="s">
        <v>113</v>
      </c>
      <c r="U145" s="18" t="s">
        <v>75</v>
      </c>
      <c r="V145" s="10" t="s">
        <v>90</v>
      </c>
      <c r="W145" s="133" t="s">
        <v>34</v>
      </c>
      <c r="X145" s="15" t="s">
        <v>196</v>
      </c>
      <c r="Y145" s="56" t="s">
        <v>197</v>
      </c>
      <c r="Z145" s="17" t="s">
        <v>1082</v>
      </c>
    </row>
    <row r="146" spans="1:26" ht="15.9" customHeight="1" x14ac:dyDescent="0.25">
      <c r="A146" s="45" t="s">
        <v>856</v>
      </c>
      <c r="B146" s="15" t="s">
        <v>1041</v>
      </c>
      <c r="C146" s="15" t="s">
        <v>186</v>
      </c>
      <c r="D146" s="15" t="s">
        <v>187</v>
      </c>
      <c r="E146" s="15" t="s">
        <v>463</v>
      </c>
      <c r="F146" s="131" t="s">
        <v>34</v>
      </c>
      <c r="G146" s="131" t="s">
        <v>34</v>
      </c>
      <c r="H146" s="15">
        <v>51.5</v>
      </c>
      <c r="I146" s="18" t="s">
        <v>112</v>
      </c>
      <c r="J146" s="132" t="s">
        <v>34</v>
      </c>
      <c r="K146" s="15" t="s">
        <v>1086</v>
      </c>
      <c r="L146" s="18" t="s">
        <v>121</v>
      </c>
      <c r="M146" s="18" t="s">
        <v>122</v>
      </c>
      <c r="N146" s="18" t="s">
        <v>72</v>
      </c>
      <c r="O146" s="27">
        <v>12</v>
      </c>
      <c r="P146" s="131" t="s">
        <v>190</v>
      </c>
      <c r="Q146" s="27" t="s">
        <v>445</v>
      </c>
      <c r="R146" s="15" t="s">
        <v>28</v>
      </c>
      <c r="S146" s="131" t="s">
        <v>34</v>
      </c>
      <c r="T146" s="15" t="s">
        <v>113</v>
      </c>
      <c r="U146" s="18" t="s">
        <v>75</v>
      </c>
      <c r="V146" s="10" t="s">
        <v>90</v>
      </c>
      <c r="W146" s="133" t="s">
        <v>34</v>
      </c>
      <c r="X146" s="15" t="s">
        <v>196</v>
      </c>
      <c r="Y146" s="56" t="s">
        <v>197</v>
      </c>
      <c r="Z146" s="17" t="s">
        <v>1082</v>
      </c>
    </row>
    <row r="147" spans="1:26" ht="15.9" customHeight="1" x14ac:dyDescent="0.25">
      <c r="A147" s="42" t="s">
        <v>856</v>
      </c>
      <c r="B147" s="18" t="s">
        <v>63</v>
      </c>
      <c r="C147" s="18" t="s">
        <v>186</v>
      </c>
      <c r="D147" s="15" t="s">
        <v>187</v>
      </c>
      <c r="E147" s="18" t="s">
        <v>455</v>
      </c>
      <c r="F147" s="131" t="s">
        <v>34</v>
      </c>
      <c r="G147" s="131" t="s">
        <v>34</v>
      </c>
      <c r="H147" s="18">
        <v>8.2919999999999998</v>
      </c>
      <c r="I147" s="18" t="s">
        <v>112</v>
      </c>
      <c r="J147" s="132" t="s">
        <v>34</v>
      </c>
      <c r="K147" s="18" t="s">
        <v>1087</v>
      </c>
      <c r="L147" s="18" t="s">
        <v>121</v>
      </c>
      <c r="M147" s="18" t="s">
        <v>122</v>
      </c>
      <c r="N147" s="15" t="s">
        <v>72</v>
      </c>
      <c r="O147" s="15">
        <v>12</v>
      </c>
      <c r="P147" s="131" t="s">
        <v>190</v>
      </c>
      <c r="Q147" s="15" t="s">
        <v>445</v>
      </c>
      <c r="R147" s="15" t="s">
        <v>28</v>
      </c>
      <c r="S147" s="131" t="s">
        <v>34</v>
      </c>
      <c r="T147" s="18" t="s">
        <v>263</v>
      </c>
      <c r="U147" s="18" t="s">
        <v>75</v>
      </c>
      <c r="V147" s="10" t="s">
        <v>90</v>
      </c>
      <c r="W147" s="133" t="s">
        <v>34</v>
      </c>
      <c r="X147" s="18" t="s">
        <v>196</v>
      </c>
      <c r="Y147" s="56" t="s">
        <v>197</v>
      </c>
      <c r="Z147" s="62" t="s">
        <v>1088</v>
      </c>
    </row>
    <row r="148" spans="1:26" ht="15.9" customHeight="1" x14ac:dyDescent="0.25">
      <c r="A148" s="45" t="s">
        <v>856</v>
      </c>
      <c r="B148" s="15" t="s">
        <v>1041</v>
      </c>
      <c r="C148" s="15" t="s">
        <v>186</v>
      </c>
      <c r="D148" s="15" t="s">
        <v>187</v>
      </c>
      <c r="E148" s="15" t="s">
        <v>1947</v>
      </c>
      <c r="F148" s="131" t="s">
        <v>34</v>
      </c>
      <c r="G148" s="131" t="s">
        <v>34</v>
      </c>
      <c r="H148" s="15">
        <v>15.2</v>
      </c>
      <c r="I148" s="18" t="s">
        <v>86</v>
      </c>
      <c r="J148" s="132" t="s">
        <v>34</v>
      </c>
      <c r="K148" s="15" t="s">
        <v>1089</v>
      </c>
      <c r="L148" s="56" t="s">
        <v>444</v>
      </c>
      <c r="M148" s="18" t="s">
        <v>122</v>
      </c>
      <c r="N148" s="18" t="s">
        <v>72</v>
      </c>
      <c r="O148" s="27">
        <v>12</v>
      </c>
      <c r="P148" s="131" t="s">
        <v>190</v>
      </c>
      <c r="Q148" s="27" t="s">
        <v>445</v>
      </c>
      <c r="R148" s="15" t="s">
        <v>28</v>
      </c>
      <c r="S148" s="131" t="s">
        <v>34</v>
      </c>
      <c r="T148" s="15" t="s">
        <v>74</v>
      </c>
      <c r="U148" s="18" t="s">
        <v>75</v>
      </c>
      <c r="V148" s="10" t="s">
        <v>90</v>
      </c>
      <c r="W148" s="133" t="s">
        <v>34</v>
      </c>
      <c r="X148" s="15" t="s">
        <v>196</v>
      </c>
      <c r="Y148" s="56" t="s">
        <v>197</v>
      </c>
      <c r="Z148" s="17" t="s">
        <v>1090</v>
      </c>
    </row>
    <row r="149" spans="1:26" ht="15.9" customHeight="1" x14ac:dyDescent="0.25">
      <c r="A149" s="6" t="s">
        <v>856</v>
      </c>
      <c r="B149" s="15" t="s">
        <v>63</v>
      </c>
      <c r="C149" s="15" t="s">
        <v>96</v>
      </c>
      <c r="D149" s="10" t="s">
        <v>97</v>
      </c>
      <c r="E149" s="15" t="s">
        <v>453</v>
      </c>
      <c r="F149" s="131" t="s">
        <v>34</v>
      </c>
      <c r="G149" s="131" t="s">
        <v>34</v>
      </c>
      <c r="H149" s="15">
        <v>22.5</v>
      </c>
      <c r="I149" s="18" t="s">
        <v>112</v>
      </c>
      <c r="J149" s="132" t="s">
        <v>34</v>
      </c>
      <c r="K149" s="10" t="s">
        <v>69</v>
      </c>
      <c r="L149" s="18" t="s">
        <v>121</v>
      </c>
      <c r="M149" s="18" t="s">
        <v>122</v>
      </c>
      <c r="N149" s="18" t="s">
        <v>72</v>
      </c>
      <c r="O149" s="15">
        <v>25</v>
      </c>
      <c r="P149" s="131" t="s">
        <v>190</v>
      </c>
      <c r="Q149" s="15" t="s">
        <v>195</v>
      </c>
      <c r="R149" s="15" t="s">
        <v>28</v>
      </c>
      <c r="S149" s="131" t="s">
        <v>34</v>
      </c>
      <c r="T149" s="15" t="s">
        <v>113</v>
      </c>
      <c r="U149" s="18" t="s">
        <v>75</v>
      </c>
      <c r="V149" s="10" t="s">
        <v>90</v>
      </c>
      <c r="W149" s="133" t="s">
        <v>34</v>
      </c>
      <c r="X149" s="15" t="s">
        <v>196</v>
      </c>
      <c r="Y149" s="56" t="s">
        <v>197</v>
      </c>
      <c r="Z149" s="17" t="s">
        <v>1091</v>
      </c>
    </row>
    <row r="150" spans="1:26" ht="15.9" customHeight="1" x14ac:dyDescent="0.25">
      <c r="A150" s="6" t="s">
        <v>856</v>
      </c>
      <c r="B150" s="15" t="s">
        <v>63</v>
      </c>
      <c r="C150" s="15" t="s">
        <v>96</v>
      </c>
      <c r="D150" s="10" t="s">
        <v>97</v>
      </c>
      <c r="E150" s="15" t="s">
        <v>447</v>
      </c>
      <c r="F150" s="131" t="s">
        <v>34</v>
      </c>
      <c r="G150" s="131" t="s">
        <v>34</v>
      </c>
      <c r="H150" s="15">
        <v>25.7</v>
      </c>
      <c r="I150" s="18" t="s">
        <v>112</v>
      </c>
      <c r="J150" s="132" t="s">
        <v>34</v>
      </c>
      <c r="K150" s="10" t="s">
        <v>69</v>
      </c>
      <c r="L150" s="18" t="s">
        <v>121</v>
      </c>
      <c r="M150" s="18" t="s">
        <v>122</v>
      </c>
      <c r="N150" s="18" t="s">
        <v>72</v>
      </c>
      <c r="O150" s="15">
        <v>25</v>
      </c>
      <c r="P150" s="131" t="s">
        <v>190</v>
      </c>
      <c r="Q150" s="15" t="s">
        <v>195</v>
      </c>
      <c r="R150" s="15" t="s">
        <v>28</v>
      </c>
      <c r="S150" s="131" t="s">
        <v>34</v>
      </c>
      <c r="T150" s="15" t="s">
        <v>113</v>
      </c>
      <c r="U150" s="18" t="s">
        <v>75</v>
      </c>
      <c r="V150" s="10" t="s">
        <v>90</v>
      </c>
      <c r="W150" s="133" t="s">
        <v>34</v>
      </c>
      <c r="X150" s="15" t="s">
        <v>196</v>
      </c>
      <c r="Y150" s="56" t="s">
        <v>197</v>
      </c>
      <c r="Z150" s="17" t="s">
        <v>1091</v>
      </c>
    </row>
    <row r="151" spans="1:26" ht="15.9" customHeight="1" x14ac:dyDescent="0.25">
      <c r="A151" s="45" t="s">
        <v>856</v>
      </c>
      <c r="B151" s="15" t="s">
        <v>1041</v>
      </c>
      <c r="C151" s="15" t="s">
        <v>186</v>
      </c>
      <c r="D151" s="15" t="s">
        <v>187</v>
      </c>
      <c r="E151" s="15" t="s">
        <v>1948</v>
      </c>
      <c r="F151" s="131" t="s">
        <v>34</v>
      </c>
      <c r="G151" s="131" t="s">
        <v>34</v>
      </c>
      <c r="H151" s="15" t="s">
        <v>1092</v>
      </c>
      <c r="I151" s="18" t="s">
        <v>86</v>
      </c>
      <c r="J151" s="132" t="s">
        <v>34</v>
      </c>
      <c r="K151" s="10" t="s">
        <v>69</v>
      </c>
      <c r="L151" s="56" t="s">
        <v>444</v>
      </c>
      <c r="M151" s="18" t="s">
        <v>122</v>
      </c>
      <c r="N151" s="18" t="s">
        <v>72</v>
      </c>
      <c r="O151" s="27">
        <v>12</v>
      </c>
      <c r="P151" s="131" t="s">
        <v>190</v>
      </c>
      <c r="Q151" s="27" t="s">
        <v>445</v>
      </c>
      <c r="R151" s="15" t="s">
        <v>28</v>
      </c>
      <c r="S151" s="131" t="s">
        <v>34</v>
      </c>
      <c r="T151" s="15" t="s">
        <v>74</v>
      </c>
      <c r="U151" s="18" t="s">
        <v>75</v>
      </c>
      <c r="V151" s="10" t="s">
        <v>90</v>
      </c>
      <c r="W151" s="133" t="s">
        <v>34</v>
      </c>
      <c r="X151" s="15" t="s">
        <v>196</v>
      </c>
      <c r="Y151" s="56" t="s">
        <v>197</v>
      </c>
      <c r="Z151" s="17" t="s">
        <v>1090</v>
      </c>
    </row>
    <row r="152" spans="1:26" ht="15.9" customHeight="1" x14ac:dyDescent="0.25">
      <c r="A152" s="45" t="s">
        <v>856</v>
      </c>
      <c r="B152" s="15" t="s">
        <v>1041</v>
      </c>
      <c r="C152" s="15" t="s">
        <v>186</v>
      </c>
      <c r="D152" s="15" t="s">
        <v>187</v>
      </c>
      <c r="E152" s="15" t="s">
        <v>460</v>
      </c>
      <c r="F152" s="131" t="s">
        <v>34</v>
      </c>
      <c r="G152" s="131" t="s">
        <v>34</v>
      </c>
      <c r="H152" s="15" t="s">
        <v>1093</v>
      </c>
      <c r="I152" s="18" t="s">
        <v>112</v>
      </c>
      <c r="J152" s="132" t="s">
        <v>34</v>
      </c>
      <c r="K152" s="10" t="s">
        <v>69</v>
      </c>
      <c r="L152" s="18" t="s">
        <v>121</v>
      </c>
      <c r="M152" s="18" t="s">
        <v>122</v>
      </c>
      <c r="N152" s="18" t="s">
        <v>72</v>
      </c>
      <c r="O152" s="27">
        <v>12</v>
      </c>
      <c r="P152" s="131" t="s">
        <v>190</v>
      </c>
      <c r="Q152" s="27" t="s">
        <v>445</v>
      </c>
      <c r="R152" s="15" t="s">
        <v>28</v>
      </c>
      <c r="S152" s="131" t="s">
        <v>34</v>
      </c>
      <c r="T152" s="15" t="s">
        <v>74</v>
      </c>
      <c r="U152" s="18" t="s">
        <v>75</v>
      </c>
      <c r="V152" s="10" t="s">
        <v>90</v>
      </c>
      <c r="W152" s="133" t="s">
        <v>34</v>
      </c>
      <c r="X152" s="15" t="s">
        <v>196</v>
      </c>
      <c r="Y152" s="56" t="s">
        <v>197</v>
      </c>
      <c r="Z152" s="17" t="s">
        <v>1094</v>
      </c>
    </row>
    <row r="153" spans="1:26" ht="15.9" customHeight="1" x14ac:dyDescent="0.25">
      <c r="A153" s="45" t="s">
        <v>856</v>
      </c>
      <c r="B153" s="15" t="s">
        <v>1041</v>
      </c>
      <c r="C153" s="15" t="s">
        <v>186</v>
      </c>
      <c r="D153" s="15" t="s">
        <v>187</v>
      </c>
      <c r="E153" s="15" t="s">
        <v>461</v>
      </c>
      <c r="F153" s="131" t="s">
        <v>34</v>
      </c>
      <c r="G153" s="131" t="s">
        <v>34</v>
      </c>
      <c r="H153" s="15" t="s">
        <v>1093</v>
      </c>
      <c r="I153" s="18" t="s">
        <v>112</v>
      </c>
      <c r="J153" s="132" t="s">
        <v>34</v>
      </c>
      <c r="K153" s="10" t="s">
        <v>69</v>
      </c>
      <c r="L153" s="18" t="s">
        <v>121</v>
      </c>
      <c r="M153" s="18" t="s">
        <v>122</v>
      </c>
      <c r="N153" s="18" t="s">
        <v>72</v>
      </c>
      <c r="O153" s="27">
        <v>12</v>
      </c>
      <c r="P153" s="131" t="s">
        <v>190</v>
      </c>
      <c r="Q153" s="27" t="s">
        <v>445</v>
      </c>
      <c r="R153" s="15" t="s">
        <v>28</v>
      </c>
      <c r="S153" s="131" t="s">
        <v>34</v>
      </c>
      <c r="T153" s="15" t="s">
        <v>74</v>
      </c>
      <c r="U153" s="18" t="s">
        <v>75</v>
      </c>
      <c r="V153" s="10" t="s">
        <v>90</v>
      </c>
      <c r="W153" s="133" t="s">
        <v>34</v>
      </c>
      <c r="X153" s="15" t="s">
        <v>196</v>
      </c>
      <c r="Y153" s="56" t="s">
        <v>197</v>
      </c>
      <c r="Z153" s="17" t="s">
        <v>1094</v>
      </c>
    </row>
    <row r="154" spans="1:26" ht="15.9" customHeight="1" x14ac:dyDescent="0.25">
      <c r="A154" s="45" t="s">
        <v>856</v>
      </c>
      <c r="B154" s="15" t="s">
        <v>1041</v>
      </c>
      <c r="C154" s="15" t="s">
        <v>186</v>
      </c>
      <c r="D154" s="15" t="s">
        <v>187</v>
      </c>
      <c r="E154" s="15" t="s">
        <v>462</v>
      </c>
      <c r="F154" s="131" t="s">
        <v>34</v>
      </c>
      <c r="G154" s="131" t="s">
        <v>34</v>
      </c>
      <c r="H154" s="15" t="s">
        <v>1093</v>
      </c>
      <c r="I154" s="18" t="s">
        <v>112</v>
      </c>
      <c r="J154" s="132" t="s">
        <v>34</v>
      </c>
      <c r="K154" s="10" t="s">
        <v>69</v>
      </c>
      <c r="L154" s="18" t="s">
        <v>121</v>
      </c>
      <c r="M154" s="18" t="s">
        <v>122</v>
      </c>
      <c r="N154" s="18" t="s">
        <v>72</v>
      </c>
      <c r="O154" s="27">
        <v>12</v>
      </c>
      <c r="P154" s="131" t="s">
        <v>190</v>
      </c>
      <c r="Q154" s="27" t="s">
        <v>445</v>
      </c>
      <c r="R154" s="15" t="s">
        <v>28</v>
      </c>
      <c r="S154" s="131" t="s">
        <v>34</v>
      </c>
      <c r="T154" s="15" t="s">
        <v>74</v>
      </c>
      <c r="U154" s="18" t="s">
        <v>75</v>
      </c>
      <c r="V154" s="10" t="s">
        <v>90</v>
      </c>
      <c r="W154" s="133" t="s">
        <v>34</v>
      </c>
      <c r="X154" s="15" t="s">
        <v>196</v>
      </c>
      <c r="Y154" s="56" t="s">
        <v>197</v>
      </c>
      <c r="Z154" s="17" t="s">
        <v>1094</v>
      </c>
    </row>
    <row r="155" spans="1:26" ht="15.9" customHeight="1" x14ac:dyDescent="0.25">
      <c r="A155" s="45" t="s">
        <v>856</v>
      </c>
      <c r="B155" s="15" t="s">
        <v>81</v>
      </c>
      <c r="C155" s="15" t="s">
        <v>147</v>
      </c>
      <c r="D155" s="15" t="s">
        <v>83</v>
      </c>
      <c r="E155" s="15" t="s">
        <v>1095</v>
      </c>
      <c r="F155" s="131" t="s">
        <v>34</v>
      </c>
      <c r="G155" s="131" t="s">
        <v>34</v>
      </c>
      <c r="H155" s="15">
        <v>44</v>
      </c>
      <c r="I155" s="18" t="s">
        <v>112</v>
      </c>
      <c r="J155" s="132" t="s">
        <v>34</v>
      </c>
      <c r="K155" s="15" t="s">
        <v>1096</v>
      </c>
      <c r="L155" s="18" t="s">
        <v>121</v>
      </c>
      <c r="M155" s="18" t="s">
        <v>122</v>
      </c>
      <c r="N155" s="18" t="s">
        <v>72</v>
      </c>
      <c r="O155" s="15" t="s">
        <v>150</v>
      </c>
      <c r="P155" s="15">
        <v>30</v>
      </c>
      <c r="Q155" s="15" t="s">
        <v>151</v>
      </c>
      <c r="R155" s="15" t="s">
        <v>28</v>
      </c>
      <c r="S155" s="131" t="s">
        <v>34</v>
      </c>
      <c r="T155" s="15" t="s">
        <v>113</v>
      </c>
      <c r="U155" s="18" t="s">
        <v>75</v>
      </c>
      <c r="V155" s="10" t="s">
        <v>90</v>
      </c>
      <c r="W155" s="133" t="s">
        <v>34</v>
      </c>
      <c r="X155" s="15" t="s">
        <v>152</v>
      </c>
      <c r="Y155" s="56" t="s">
        <v>153</v>
      </c>
      <c r="Z155" s="17" t="s">
        <v>1097</v>
      </c>
    </row>
    <row r="156" spans="1:26" ht="15.9" customHeight="1" x14ac:dyDescent="0.25">
      <c r="A156" s="45" t="s">
        <v>856</v>
      </c>
      <c r="B156" s="15" t="s">
        <v>81</v>
      </c>
      <c r="C156" s="15" t="s">
        <v>104</v>
      </c>
      <c r="D156" s="10" t="s">
        <v>105</v>
      </c>
      <c r="E156" s="15" t="s">
        <v>479</v>
      </c>
      <c r="F156" s="131" t="s">
        <v>34</v>
      </c>
      <c r="G156" s="131" t="s">
        <v>34</v>
      </c>
      <c r="H156" s="15">
        <v>292.7</v>
      </c>
      <c r="I156" s="15" t="s">
        <v>112</v>
      </c>
      <c r="J156" s="132" t="s">
        <v>34</v>
      </c>
      <c r="K156" s="15" t="s">
        <v>1098</v>
      </c>
      <c r="L156" s="15" t="s">
        <v>121</v>
      </c>
      <c r="M156" s="15" t="s">
        <v>122</v>
      </c>
      <c r="N156" s="15" t="s">
        <v>72</v>
      </c>
      <c r="O156" s="15" t="s">
        <v>157</v>
      </c>
      <c r="P156" s="15">
        <v>30</v>
      </c>
      <c r="Q156" s="15" t="s">
        <v>158</v>
      </c>
      <c r="R156" s="15" t="s">
        <v>28</v>
      </c>
      <c r="S156" s="131" t="s">
        <v>34</v>
      </c>
      <c r="T156" s="15" t="s">
        <v>113</v>
      </c>
      <c r="U156" s="15" t="s">
        <v>75</v>
      </c>
      <c r="V156" s="10" t="s">
        <v>90</v>
      </c>
      <c r="W156" s="133" t="s">
        <v>34</v>
      </c>
      <c r="X156" s="15" t="s">
        <v>152</v>
      </c>
      <c r="Y156" s="56" t="s">
        <v>153</v>
      </c>
      <c r="Z156" s="17" t="s">
        <v>1950</v>
      </c>
    </row>
    <row r="157" spans="1:26" ht="15.9" customHeight="1" x14ac:dyDescent="0.25">
      <c r="A157" s="45" t="s">
        <v>856</v>
      </c>
      <c r="B157" s="15" t="s">
        <v>81</v>
      </c>
      <c r="C157" s="15" t="s">
        <v>104</v>
      </c>
      <c r="D157" s="10" t="s">
        <v>105</v>
      </c>
      <c r="E157" s="15" t="s">
        <v>471</v>
      </c>
      <c r="F157" s="131" t="s">
        <v>34</v>
      </c>
      <c r="G157" s="131" t="s">
        <v>34</v>
      </c>
      <c r="H157" s="15">
        <v>396.8</v>
      </c>
      <c r="I157" s="18" t="s">
        <v>112</v>
      </c>
      <c r="J157" s="132" t="s">
        <v>34</v>
      </c>
      <c r="K157" s="15" t="s">
        <v>1099</v>
      </c>
      <c r="L157" s="18" t="s">
        <v>121</v>
      </c>
      <c r="M157" s="18" t="s">
        <v>122</v>
      </c>
      <c r="N157" s="18" t="s">
        <v>72</v>
      </c>
      <c r="O157" s="15" t="s">
        <v>157</v>
      </c>
      <c r="P157" s="15">
        <v>30</v>
      </c>
      <c r="Q157" s="15" t="s">
        <v>158</v>
      </c>
      <c r="R157" s="15" t="s">
        <v>28</v>
      </c>
      <c r="S157" s="131" t="s">
        <v>34</v>
      </c>
      <c r="T157" s="15" t="s">
        <v>113</v>
      </c>
      <c r="U157" s="18" t="s">
        <v>75</v>
      </c>
      <c r="V157" s="10" t="s">
        <v>90</v>
      </c>
      <c r="W157" s="133" t="s">
        <v>34</v>
      </c>
      <c r="X157" s="15" t="s">
        <v>152</v>
      </c>
      <c r="Y157" s="56" t="s">
        <v>153</v>
      </c>
      <c r="Z157" s="17" t="s">
        <v>1097</v>
      </c>
    </row>
    <row r="158" spans="1:26" ht="15.9" customHeight="1" x14ac:dyDescent="0.25">
      <c r="A158" s="45" t="s">
        <v>856</v>
      </c>
      <c r="B158" s="15" t="s">
        <v>81</v>
      </c>
      <c r="C158" s="15" t="s">
        <v>147</v>
      </c>
      <c r="D158" s="15" t="s">
        <v>83</v>
      </c>
      <c r="E158" s="15" t="s">
        <v>464</v>
      </c>
      <c r="F158" s="131" t="s">
        <v>34</v>
      </c>
      <c r="G158" s="131" t="s">
        <v>34</v>
      </c>
      <c r="H158" s="15">
        <v>59.1</v>
      </c>
      <c r="I158" s="18" t="s">
        <v>112</v>
      </c>
      <c r="J158" s="132" t="s">
        <v>34</v>
      </c>
      <c r="K158" s="15" t="s">
        <v>1100</v>
      </c>
      <c r="L158" s="18" t="s">
        <v>121</v>
      </c>
      <c r="M158" s="18" t="s">
        <v>122</v>
      </c>
      <c r="N158" s="18" t="s">
        <v>72</v>
      </c>
      <c r="O158" s="15" t="s">
        <v>150</v>
      </c>
      <c r="P158" s="15">
        <v>30</v>
      </c>
      <c r="Q158" s="15" t="s">
        <v>151</v>
      </c>
      <c r="R158" s="15" t="s">
        <v>28</v>
      </c>
      <c r="S158" s="131" t="s">
        <v>34</v>
      </c>
      <c r="T158" s="15" t="s">
        <v>113</v>
      </c>
      <c r="U158" s="18" t="s">
        <v>75</v>
      </c>
      <c r="V158" s="10" t="s">
        <v>90</v>
      </c>
      <c r="W158" s="133" t="s">
        <v>34</v>
      </c>
      <c r="X158" s="15" t="s">
        <v>152</v>
      </c>
      <c r="Y158" s="56" t="s">
        <v>153</v>
      </c>
      <c r="Z158" s="17" t="s">
        <v>1097</v>
      </c>
    </row>
    <row r="159" spans="1:26" ht="15.9" customHeight="1" x14ac:dyDescent="0.25">
      <c r="A159" s="45" t="s">
        <v>856</v>
      </c>
      <c r="B159" s="15" t="s">
        <v>81</v>
      </c>
      <c r="C159" s="15" t="s">
        <v>104</v>
      </c>
      <c r="D159" s="10" t="s">
        <v>105</v>
      </c>
      <c r="E159" s="15" t="s">
        <v>477</v>
      </c>
      <c r="F159" s="131" t="s">
        <v>34</v>
      </c>
      <c r="G159" s="131" t="s">
        <v>34</v>
      </c>
      <c r="H159" s="15">
        <v>713.4</v>
      </c>
      <c r="I159" s="18" t="s">
        <v>112</v>
      </c>
      <c r="J159" s="132" t="s">
        <v>34</v>
      </c>
      <c r="K159" s="15" t="s">
        <v>1101</v>
      </c>
      <c r="L159" s="18" t="s">
        <v>121</v>
      </c>
      <c r="M159" s="18" t="s">
        <v>122</v>
      </c>
      <c r="N159" s="18" t="s">
        <v>72</v>
      </c>
      <c r="O159" s="15" t="s">
        <v>157</v>
      </c>
      <c r="P159" s="15">
        <v>30</v>
      </c>
      <c r="Q159" s="15" t="s">
        <v>158</v>
      </c>
      <c r="R159" s="15" t="s">
        <v>28</v>
      </c>
      <c r="S159" s="131" t="s">
        <v>34</v>
      </c>
      <c r="T159" s="15" t="s">
        <v>113</v>
      </c>
      <c r="U159" s="18" t="s">
        <v>75</v>
      </c>
      <c r="V159" s="10" t="s">
        <v>90</v>
      </c>
      <c r="W159" s="133" t="s">
        <v>34</v>
      </c>
      <c r="X159" s="15" t="s">
        <v>152</v>
      </c>
      <c r="Y159" s="56" t="s">
        <v>153</v>
      </c>
      <c r="Z159" s="167" t="s">
        <v>1097</v>
      </c>
    </row>
    <row r="160" spans="1:26" ht="15.9" customHeight="1" x14ac:dyDescent="0.25">
      <c r="A160" s="45" t="s">
        <v>856</v>
      </c>
      <c r="B160" s="15" t="s">
        <v>81</v>
      </c>
      <c r="C160" s="15" t="s">
        <v>147</v>
      </c>
      <c r="D160" s="15" t="s">
        <v>83</v>
      </c>
      <c r="E160" s="15" t="s">
        <v>473</v>
      </c>
      <c r="F160" s="131" t="s">
        <v>34</v>
      </c>
      <c r="G160" s="131" t="s">
        <v>34</v>
      </c>
      <c r="H160" s="15">
        <v>13.65</v>
      </c>
      <c r="I160" s="15" t="s">
        <v>112</v>
      </c>
      <c r="J160" s="132" t="s">
        <v>34</v>
      </c>
      <c r="K160" s="15" t="s">
        <v>1102</v>
      </c>
      <c r="L160" s="15" t="s">
        <v>121</v>
      </c>
      <c r="M160" s="15" t="s">
        <v>122</v>
      </c>
      <c r="N160" s="15" t="s">
        <v>72</v>
      </c>
      <c r="O160" s="15" t="s">
        <v>150</v>
      </c>
      <c r="P160" s="15">
        <v>30</v>
      </c>
      <c r="Q160" s="15" t="s">
        <v>151</v>
      </c>
      <c r="R160" s="15" t="s">
        <v>28</v>
      </c>
      <c r="S160" s="131" t="s">
        <v>34</v>
      </c>
      <c r="T160" s="15" t="s">
        <v>113</v>
      </c>
      <c r="U160" s="15" t="s">
        <v>75</v>
      </c>
      <c r="V160" s="10" t="s">
        <v>90</v>
      </c>
      <c r="W160" s="133" t="s">
        <v>34</v>
      </c>
      <c r="X160" s="15" t="s">
        <v>152</v>
      </c>
      <c r="Y160" s="56" t="s">
        <v>153</v>
      </c>
      <c r="Z160" s="17" t="s">
        <v>1951</v>
      </c>
    </row>
    <row r="161" spans="1:27" ht="15.9" customHeight="1" x14ac:dyDescent="0.25">
      <c r="A161" s="45" t="s">
        <v>856</v>
      </c>
      <c r="B161" s="15" t="s">
        <v>63</v>
      </c>
      <c r="C161" s="15" t="s">
        <v>167</v>
      </c>
      <c r="D161" s="18" t="s">
        <v>168</v>
      </c>
      <c r="E161" s="15" t="s">
        <v>1103</v>
      </c>
      <c r="F161" s="131" t="s">
        <v>34</v>
      </c>
      <c r="G161" s="131" t="s">
        <v>34</v>
      </c>
      <c r="H161" s="15" t="s">
        <v>1104</v>
      </c>
      <c r="I161" s="15" t="s">
        <v>112</v>
      </c>
      <c r="J161" s="132" t="s">
        <v>34</v>
      </c>
      <c r="K161" s="15" t="s">
        <v>69</v>
      </c>
      <c r="L161" s="15" t="s">
        <v>121</v>
      </c>
      <c r="M161" s="15" t="s">
        <v>122</v>
      </c>
      <c r="N161" s="15" t="s">
        <v>72</v>
      </c>
      <c r="O161" s="131" t="s">
        <v>171</v>
      </c>
      <c r="P161" s="131" t="s">
        <v>123</v>
      </c>
      <c r="Q161" s="15" t="s">
        <v>869</v>
      </c>
      <c r="R161" s="15" t="s">
        <v>28</v>
      </c>
      <c r="S161" s="131" t="s">
        <v>34</v>
      </c>
      <c r="T161" s="15" t="s">
        <v>74</v>
      </c>
      <c r="U161" s="15" t="s">
        <v>75</v>
      </c>
      <c r="V161" s="10" t="s">
        <v>90</v>
      </c>
      <c r="W161" s="133" t="s">
        <v>34</v>
      </c>
      <c r="X161" s="15" t="s">
        <v>152</v>
      </c>
      <c r="Y161" s="56" t="s">
        <v>153</v>
      </c>
      <c r="Z161" s="17" t="s">
        <v>2027</v>
      </c>
    </row>
    <row r="162" spans="1:27" ht="15.9" customHeight="1" x14ac:dyDescent="0.25">
      <c r="A162" s="45" t="s">
        <v>856</v>
      </c>
      <c r="B162" s="15" t="s">
        <v>63</v>
      </c>
      <c r="C162" s="15" t="s">
        <v>167</v>
      </c>
      <c r="D162" s="18" t="s">
        <v>168</v>
      </c>
      <c r="E162" s="15" t="s">
        <v>1105</v>
      </c>
      <c r="F162" s="131" t="s">
        <v>34</v>
      </c>
      <c r="G162" s="131" t="s">
        <v>34</v>
      </c>
      <c r="H162" s="15" t="s">
        <v>1104</v>
      </c>
      <c r="I162" s="18" t="s">
        <v>112</v>
      </c>
      <c r="J162" s="132" t="s">
        <v>34</v>
      </c>
      <c r="K162" s="10" t="s">
        <v>69</v>
      </c>
      <c r="L162" s="18" t="s">
        <v>121</v>
      </c>
      <c r="M162" s="18" t="s">
        <v>122</v>
      </c>
      <c r="N162" s="18" t="s">
        <v>72</v>
      </c>
      <c r="O162" s="131" t="s">
        <v>171</v>
      </c>
      <c r="P162" s="131" t="s">
        <v>123</v>
      </c>
      <c r="Q162" s="15" t="s">
        <v>869</v>
      </c>
      <c r="R162" s="15" t="s">
        <v>28</v>
      </c>
      <c r="S162" s="131" t="s">
        <v>34</v>
      </c>
      <c r="T162" s="15" t="s">
        <v>74</v>
      </c>
      <c r="U162" s="15" t="s">
        <v>75</v>
      </c>
      <c r="V162" s="10" t="s">
        <v>90</v>
      </c>
      <c r="W162" s="133" t="s">
        <v>34</v>
      </c>
      <c r="X162" s="15" t="s">
        <v>152</v>
      </c>
      <c r="Y162" s="56" t="s">
        <v>153</v>
      </c>
      <c r="Z162" s="17" t="s">
        <v>1106</v>
      </c>
    </row>
    <row r="163" spans="1:27" ht="15.9" customHeight="1" x14ac:dyDescent="0.25">
      <c r="A163" s="45" t="s">
        <v>856</v>
      </c>
      <c r="B163" s="15" t="s">
        <v>63</v>
      </c>
      <c r="C163" s="15" t="s">
        <v>167</v>
      </c>
      <c r="D163" s="18" t="s">
        <v>168</v>
      </c>
      <c r="E163" s="15" t="s">
        <v>1107</v>
      </c>
      <c r="F163" s="131" t="s">
        <v>34</v>
      </c>
      <c r="G163" s="131" t="s">
        <v>34</v>
      </c>
      <c r="H163" s="15" t="s">
        <v>1104</v>
      </c>
      <c r="I163" s="18" t="s">
        <v>112</v>
      </c>
      <c r="J163" s="132" t="s">
        <v>34</v>
      </c>
      <c r="K163" s="10" t="s">
        <v>69</v>
      </c>
      <c r="L163" s="18" t="s">
        <v>121</v>
      </c>
      <c r="M163" s="18" t="s">
        <v>122</v>
      </c>
      <c r="N163" s="18" t="s">
        <v>72</v>
      </c>
      <c r="O163" s="131" t="s">
        <v>171</v>
      </c>
      <c r="P163" s="131" t="s">
        <v>123</v>
      </c>
      <c r="Q163" s="15" t="s">
        <v>869</v>
      </c>
      <c r="R163" s="15" t="s">
        <v>28</v>
      </c>
      <c r="S163" s="131" t="s">
        <v>34</v>
      </c>
      <c r="T163" s="15" t="s">
        <v>74</v>
      </c>
      <c r="U163" s="15" t="s">
        <v>75</v>
      </c>
      <c r="V163" s="10" t="s">
        <v>90</v>
      </c>
      <c r="W163" s="133" t="s">
        <v>34</v>
      </c>
      <c r="X163" s="15" t="s">
        <v>152</v>
      </c>
      <c r="Y163" s="56" t="s">
        <v>153</v>
      </c>
      <c r="Z163" s="17" t="s">
        <v>1106</v>
      </c>
    </row>
    <row r="164" spans="1:27" ht="15.9" customHeight="1" x14ac:dyDescent="0.25">
      <c r="A164" s="45" t="s">
        <v>856</v>
      </c>
      <c r="B164" s="15" t="s">
        <v>63</v>
      </c>
      <c r="C164" s="15" t="s">
        <v>167</v>
      </c>
      <c r="D164" s="18" t="s">
        <v>168</v>
      </c>
      <c r="E164" s="18" t="s">
        <v>489</v>
      </c>
      <c r="F164" s="131" t="s">
        <v>34</v>
      </c>
      <c r="G164" s="131" t="s">
        <v>34</v>
      </c>
      <c r="H164" s="15" t="s">
        <v>1104</v>
      </c>
      <c r="I164" s="18" t="s">
        <v>112</v>
      </c>
      <c r="J164" s="132" t="s">
        <v>34</v>
      </c>
      <c r="K164" s="10" t="s">
        <v>69</v>
      </c>
      <c r="L164" s="18" t="s">
        <v>121</v>
      </c>
      <c r="M164" s="18" t="s">
        <v>122</v>
      </c>
      <c r="N164" s="18" t="s">
        <v>72</v>
      </c>
      <c r="O164" s="131" t="s">
        <v>171</v>
      </c>
      <c r="P164" s="131" t="s">
        <v>123</v>
      </c>
      <c r="Q164" s="15" t="s">
        <v>869</v>
      </c>
      <c r="R164" s="15" t="s">
        <v>28</v>
      </c>
      <c r="S164" s="131" t="s">
        <v>34</v>
      </c>
      <c r="T164" s="18" t="s">
        <v>74</v>
      </c>
      <c r="U164" s="18" t="s">
        <v>75</v>
      </c>
      <c r="V164" s="10" t="s">
        <v>90</v>
      </c>
      <c r="W164" s="133" t="s">
        <v>34</v>
      </c>
      <c r="X164" s="18" t="s">
        <v>152</v>
      </c>
      <c r="Y164" s="56" t="s">
        <v>153</v>
      </c>
      <c r="Z164" s="17" t="s">
        <v>1106</v>
      </c>
    </row>
    <row r="165" spans="1:27" s="10" customFormat="1" ht="15.9" customHeight="1" x14ac:dyDescent="0.25">
      <c r="A165" s="45" t="s">
        <v>856</v>
      </c>
      <c r="B165" s="15" t="s">
        <v>81</v>
      </c>
      <c r="C165" s="15" t="s">
        <v>199</v>
      </c>
      <c r="D165" s="15" t="s">
        <v>200</v>
      </c>
      <c r="E165" s="15" t="s">
        <v>479</v>
      </c>
      <c r="F165" s="18">
        <v>1.22</v>
      </c>
      <c r="G165" s="18" t="s">
        <v>67</v>
      </c>
      <c r="H165" s="15">
        <f>Table2[[#This Row],[Concentration effective (avant conversion)]]*1000</f>
        <v>1220</v>
      </c>
      <c r="I165" s="18" t="s">
        <v>112</v>
      </c>
      <c r="J165" s="132" t="s">
        <v>34</v>
      </c>
      <c r="K165" s="15" t="s">
        <v>1108</v>
      </c>
      <c r="L165" s="18" t="s">
        <v>121</v>
      </c>
      <c r="M165" s="18" t="s">
        <v>122</v>
      </c>
      <c r="N165" s="18" t="s">
        <v>72</v>
      </c>
      <c r="O165" s="27">
        <v>24</v>
      </c>
      <c r="P165" s="131" t="s">
        <v>123</v>
      </c>
      <c r="Q165" s="15" t="s">
        <v>874</v>
      </c>
      <c r="R165" s="15" t="s">
        <v>28</v>
      </c>
      <c r="S165" s="131" t="s">
        <v>34</v>
      </c>
      <c r="T165" s="15" t="s">
        <v>74</v>
      </c>
      <c r="U165" s="18" t="s">
        <v>75</v>
      </c>
      <c r="V165" s="10" t="s">
        <v>90</v>
      </c>
      <c r="W165" s="133" t="s">
        <v>34</v>
      </c>
      <c r="X165" s="15" t="s">
        <v>126</v>
      </c>
      <c r="Y165" s="12" t="s">
        <v>127</v>
      </c>
      <c r="Z165" s="12" t="s">
        <v>495</v>
      </c>
      <c r="AA165" s="6"/>
    </row>
    <row r="166" spans="1:27" s="10" customFormat="1" ht="15.9" customHeight="1" x14ac:dyDescent="0.25">
      <c r="A166" s="45" t="s">
        <v>856</v>
      </c>
      <c r="B166" s="15" t="s">
        <v>81</v>
      </c>
      <c r="C166" s="15" t="s">
        <v>199</v>
      </c>
      <c r="D166" s="15" t="s">
        <v>200</v>
      </c>
      <c r="E166" s="15" t="s">
        <v>471</v>
      </c>
      <c r="F166" s="18">
        <v>1.57</v>
      </c>
      <c r="G166" s="18" t="s">
        <v>67</v>
      </c>
      <c r="H166" s="15">
        <f>Table2[[#This Row],[Concentration effective (avant conversion)]]*1000</f>
        <v>1570</v>
      </c>
      <c r="I166" s="18" t="s">
        <v>112</v>
      </c>
      <c r="J166" s="132" t="s">
        <v>34</v>
      </c>
      <c r="K166" s="15" t="s">
        <v>1109</v>
      </c>
      <c r="L166" s="18" t="s">
        <v>121</v>
      </c>
      <c r="M166" s="18" t="s">
        <v>122</v>
      </c>
      <c r="N166" s="18" t="s">
        <v>72</v>
      </c>
      <c r="O166" s="27">
        <v>24</v>
      </c>
      <c r="P166" s="131" t="s">
        <v>123</v>
      </c>
      <c r="Q166" s="15" t="s">
        <v>874</v>
      </c>
      <c r="R166" s="15" t="s">
        <v>28</v>
      </c>
      <c r="S166" s="131" t="s">
        <v>34</v>
      </c>
      <c r="T166" s="15" t="s">
        <v>74</v>
      </c>
      <c r="U166" s="18" t="s">
        <v>75</v>
      </c>
      <c r="V166" s="10" t="s">
        <v>90</v>
      </c>
      <c r="W166" s="133" t="s">
        <v>34</v>
      </c>
      <c r="X166" s="15" t="s">
        <v>126</v>
      </c>
      <c r="Y166" s="12" t="s">
        <v>127</v>
      </c>
      <c r="Z166" s="12" t="s">
        <v>495</v>
      </c>
      <c r="AA166" s="6"/>
    </row>
    <row r="167" spans="1:27" ht="15.9" customHeight="1" x14ac:dyDescent="0.25">
      <c r="A167" s="45" t="s">
        <v>856</v>
      </c>
      <c r="B167" s="15" t="s">
        <v>81</v>
      </c>
      <c r="C167" s="15" t="s">
        <v>173</v>
      </c>
      <c r="D167" s="15" t="s">
        <v>174</v>
      </c>
      <c r="E167" s="15" t="s">
        <v>1110</v>
      </c>
      <c r="F167" s="18">
        <v>1.196</v>
      </c>
      <c r="G167" s="18" t="s">
        <v>67</v>
      </c>
      <c r="H167" s="15">
        <f>Table2[[#This Row],[Concentration effective (avant conversion)]]*1000</f>
        <v>1196</v>
      </c>
      <c r="I167" s="18" t="s">
        <v>112</v>
      </c>
      <c r="J167" s="132" t="s">
        <v>34</v>
      </c>
      <c r="K167" s="15" t="s">
        <v>1111</v>
      </c>
      <c r="L167" s="18" t="s">
        <v>121</v>
      </c>
      <c r="M167" s="18" t="s">
        <v>122</v>
      </c>
      <c r="N167" s="18" t="s">
        <v>72</v>
      </c>
      <c r="O167" s="27">
        <v>23</v>
      </c>
      <c r="P167" s="131" t="s">
        <v>123</v>
      </c>
      <c r="Q167" s="15" t="s">
        <v>177</v>
      </c>
      <c r="R167" s="15" t="s">
        <v>28</v>
      </c>
      <c r="S167" s="131" t="s">
        <v>34</v>
      </c>
      <c r="T167" s="15" t="s">
        <v>74</v>
      </c>
      <c r="U167" s="18" t="s">
        <v>75</v>
      </c>
      <c r="V167" s="10" t="s">
        <v>90</v>
      </c>
      <c r="W167" s="133" t="s">
        <v>34</v>
      </c>
      <c r="X167" s="15" t="s">
        <v>126</v>
      </c>
      <c r="Y167" s="12" t="s">
        <v>127</v>
      </c>
      <c r="Z167" s="17" t="s">
        <v>872</v>
      </c>
    </row>
    <row r="168" spans="1:27" ht="15.9" customHeight="1" x14ac:dyDescent="0.25">
      <c r="A168" s="45" t="s">
        <v>856</v>
      </c>
      <c r="B168" s="15" t="s">
        <v>81</v>
      </c>
      <c r="C168" s="15" t="s">
        <v>117</v>
      </c>
      <c r="D168" s="15" t="s">
        <v>118</v>
      </c>
      <c r="E168" s="15" t="s">
        <v>501</v>
      </c>
      <c r="F168" s="18">
        <v>0.4</v>
      </c>
      <c r="G168" s="18" t="s">
        <v>67</v>
      </c>
      <c r="H168" s="15">
        <f>Table2[[#This Row],[Concentration effective (avant conversion)]]*1000</f>
        <v>400</v>
      </c>
      <c r="I168" s="18" t="s">
        <v>112</v>
      </c>
      <c r="J168" s="132" t="s">
        <v>34</v>
      </c>
      <c r="K168" s="15" t="s">
        <v>1112</v>
      </c>
      <c r="L168" s="18" t="s">
        <v>121</v>
      </c>
      <c r="M168" s="18" t="s">
        <v>122</v>
      </c>
      <c r="N168" s="18" t="s">
        <v>72</v>
      </c>
      <c r="O168" s="27">
        <v>22</v>
      </c>
      <c r="P168" s="131" t="s">
        <v>123</v>
      </c>
      <c r="Q168" s="15" t="s">
        <v>858</v>
      </c>
      <c r="R168" s="15" t="s">
        <v>28</v>
      </c>
      <c r="S168" s="131" t="s">
        <v>34</v>
      </c>
      <c r="T168" s="15" t="s">
        <v>263</v>
      </c>
      <c r="U168" s="18" t="s">
        <v>75</v>
      </c>
      <c r="V168" s="10" t="s">
        <v>90</v>
      </c>
      <c r="W168" s="133" t="s">
        <v>34</v>
      </c>
      <c r="X168" s="15" t="s">
        <v>126</v>
      </c>
      <c r="Y168" s="12" t="s">
        <v>127</v>
      </c>
      <c r="Z168" s="17" t="s">
        <v>505</v>
      </c>
    </row>
    <row r="169" spans="1:27" ht="15.9" customHeight="1" x14ac:dyDescent="0.25">
      <c r="A169" s="45" t="s">
        <v>856</v>
      </c>
      <c r="B169" s="15" t="s">
        <v>81</v>
      </c>
      <c r="C169" s="15" t="s">
        <v>117</v>
      </c>
      <c r="D169" s="15" t="s">
        <v>118</v>
      </c>
      <c r="E169" s="15" t="s">
        <v>503</v>
      </c>
      <c r="F169" s="18">
        <v>0.89</v>
      </c>
      <c r="G169" s="18" t="s">
        <v>67</v>
      </c>
      <c r="H169" s="15">
        <f>Table2[[#This Row],[Concentration effective (avant conversion)]]*1000</f>
        <v>890</v>
      </c>
      <c r="I169" s="18" t="s">
        <v>112</v>
      </c>
      <c r="J169" s="132" t="s">
        <v>34</v>
      </c>
      <c r="K169" s="15" t="s">
        <v>1113</v>
      </c>
      <c r="L169" s="18" t="s">
        <v>121</v>
      </c>
      <c r="M169" s="18" t="s">
        <v>122</v>
      </c>
      <c r="N169" s="18" t="s">
        <v>72</v>
      </c>
      <c r="O169" s="27">
        <v>22</v>
      </c>
      <c r="P169" s="131" t="s">
        <v>123</v>
      </c>
      <c r="Q169" s="15" t="s">
        <v>858</v>
      </c>
      <c r="R169" s="15" t="s">
        <v>28</v>
      </c>
      <c r="S169" s="131" t="s">
        <v>34</v>
      </c>
      <c r="T169" s="15" t="s">
        <v>263</v>
      </c>
      <c r="U169" s="18" t="s">
        <v>75</v>
      </c>
      <c r="V169" s="10" t="s">
        <v>90</v>
      </c>
      <c r="W169" s="133" t="s">
        <v>34</v>
      </c>
      <c r="X169" s="15" t="s">
        <v>126</v>
      </c>
      <c r="Y169" s="12" t="s">
        <v>127</v>
      </c>
      <c r="Z169" s="17" t="s">
        <v>505</v>
      </c>
    </row>
    <row r="170" spans="1:27" ht="15.9" customHeight="1" x14ac:dyDescent="0.25">
      <c r="A170" s="45" t="s">
        <v>856</v>
      </c>
      <c r="B170" s="15" t="s">
        <v>81</v>
      </c>
      <c r="C170" s="15" t="s">
        <v>173</v>
      </c>
      <c r="D170" s="15" t="s">
        <v>174</v>
      </c>
      <c r="E170" s="15" t="s">
        <v>492</v>
      </c>
      <c r="F170" s="18">
        <v>4.42</v>
      </c>
      <c r="G170" s="18" t="s">
        <v>67</v>
      </c>
      <c r="H170" s="15">
        <f>Table2[[#This Row],[Concentration effective (avant conversion)]]*1000</f>
        <v>4420</v>
      </c>
      <c r="I170" s="18" t="s">
        <v>112</v>
      </c>
      <c r="J170" s="132" t="s">
        <v>34</v>
      </c>
      <c r="K170" s="15" t="s">
        <v>1114</v>
      </c>
      <c r="L170" s="18" t="s">
        <v>121</v>
      </c>
      <c r="M170" s="18" t="s">
        <v>122</v>
      </c>
      <c r="N170" s="18" t="s">
        <v>72</v>
      </c>
      <c r="O170" s="27">
        <v>23</v>
      </c>
      <c r="P170" s="131" t="s">
        <v>123</v>
      </c>
      <c r="Q170" s="15" t="s">
        <v>177</v>
      </c>
      <c r="R170" s="15" t="s">
        <v>28</v>
      </c>
      <c r="S170" s="131" t="s">
        <v>34</v>
      </c>
      <c r="T170" s="15" t="s">
        <v>74</v>
      </c>
      <c r="U170" s="18" t="s">
        <v>75</v>
      </c>
      <c r="V170" s="10" t="s">
        <v>90</v>
      </c>
      <c r="W170" s="133" t="s">
        <v>34</v>
      </c>
      <c r="X170" s="15" t="s">
        <v>126</v>
      </c>
      <c r="Y170" s="12" t="s">
        <v>127</v>
      </c>
      <c r="Z170" s="17" t="s">
        <v>495</v>
      </c>
    </row>
    <row r="171" spans="1:27" s="47" customFormat="1" ht="15.9" customHeight="1" x14ac:dyDescent="0.25">
      <c r="A171" s="45" t="s">
        <v>856</v>
      </c>
      <c r="B171" s="15" t="s">
        <v>81</v>
      </c>
      <c r="C171" s="15" t="s">
        <v>117</v>
      </c>
      <c r="D171" s="15" t="s">
        <v>118</v>
      </c>
      <c r="E171" s="15" t="s">
        <v>188</v>
      </c>
      <c r="F171" s="18">
        <v>2.0699999999999998</v>
      </c>
      <c r="G171" s="18" t="s">
        <v>67</v>
      </c>
      <c r="H171" s="15">
        <f>Table2[[#This Row],[Concentration effective (avant conversion)]]*1000</f>
        <v>2070</v>
      </c>
      <c r="I171" s="18" t="s">
        <v>112</v>
      </c>
      <c r="J171" s="132" t="s">
        <v>34</v>
      </c>
      <c r="K171" s="15" t="s">
        <v>1115</v>
      </c>
      <c r="L171" s="18" t="s">
        <v>121</v>
      </c>
      <c r="M171" s="18" t="s">
        <v>122</v>
      </c>
      <c r="N171" s="18" t="s">
        <v>72</v>
      </c>
      <c r="O171" s="27">
        <v>22</v>
      </c>
      <c r="P171" s="131" t="s">
        <v>123</v>
      </c>
      <c r="Q171" s="15" t="s">
        <v>858</v>
      </c>
      <c r="R171" s="15" t="s">
        <v>28</v>
      </c>
      <c r="S171" s="131" t="s">
        <v>34</v>
      </c>
      <c r="T171" s="15" t="s">
        <v>74</v>
      </c>
      <c r="U171" s="18" t="s">
        <v>75</v>
      </c>
      <c r="V171" s="10" t="s">
        <v>90</v>
      </c>
      <c r="W171" s="133" t="s">
        <v>34</v>
      </c>
      <c r="X171" s="15" t="s">
        <v>126</v>
      </c>
      <c r="Y171" s="12" t="s">
        <v>127</v>
      </c>
      <c r="Z171" s="17" t="s">
        <v>1116</v>
      </c>
    </row>
    <row r="172" spans="1:27" s="47" customFormat="1" ht="15.9" customHeight="1" x14ac:dyDescent="0.25">
      <c r="A172" s="45" t="s">
        <v>856</v>
      </c>
      <c r="B172" s="15" t="s">
        <v>81</v>
      </c>
      <c r="C172" s="15" t="s">
        <v>173</v>
      </c>
      <c r="D172" s="15" t="s">
        <v>174</v>
      </c>
      <c r="E172" s="15" t="s">
        <v>506</v>
      </c>
      <c r="F172" s="18">
        <v>1.22</v>
      </c>
      <c r="G172" s="18" t="s">
        <v>67</v>
      </c>
      <c r="H172" s="15">
        <f>Table2[[#This Row],[Concentration effective (avant conversion)]]*1000</f>
        <v>1220</v>
      </c>
      <c r="I172" s="18" t="s">
        <v>112</v>
      </c>
      <c r="J172" s="132" t="s">
        <v>34</v>
      </c>
      <c r="K172" s="15" t="s">
        <v>1117</v>
      </c>
      <c r="L172" s="18" t="s">
        <v>121</v>
      </c>
      <c r="M172" s="18" t="s">
        <v>122</v>
      </c>
      <c r="N172" s="18" t="s">
        <v>72</v>
      </c>
      <c r="O172" s="27">
        <v>23</v>
      </c>
      <c r="P172" s="131" t="s">
        <v>123</v>
      </c>
      <c r="Q172" s="15" t="s">
        <v>177</v>
      </c>
      <c r="R172" s="15" t="s">
        <v>28</v>
      </c>
      <c r="S172" s="131" t="s">
        <v>34</v>
      </c>
      <c r="T172" s="15" t="s">
        <v>74</v>
      </c>
      <c r="U172" s="18" t="s">
        <v>75</v>
      </c>
      <c r="V172" s="10" t="s">
        <v>90</v>
      </c>
      <c r="W172" s="133" t="s">
        <v>34</v>
      </c>
      <c r="X172" s="15" t="s">
        <v>126</v>
      </c>
      <c r="Y172" s="12" t="s">
        <v>127</v>
      </c>
      <c r="Z172" s="17" t="s">
        <v>495</v>
      </c>
    </row>
    <row r="173" spans="1:27" s="47" customFormat="1" ht="15.9" customHeight="1" x14ac:dyDescent="0.25">
      <c r="A173" s="45" t="s">
        <v>856</v>
      </c>
      <c r="B173" s="15" t="s">
        <v>81</v>
      </c>
      <c r="C173" s="15" t="s">
        <v>199</v>
      </c>
      <c r="D173" s="15" t="s">
        <v>200</v>
      </c>
      <c r="E173" s="15" t="s">
        <v>1118</v>
      </c>
      <c r="F173" s="18">
        <v>1.1539999999999999</v>
      </c>
      <c r="G173" s="18" t="s">
        <v>67</v>
      </c>
      <c r="H173" s="15">
        <f>Table2[[#This Row],[Concentration effective (avant conversion)]]*1000</f>
        <v>1154</v>
      </c>
      <c r="I173" s="18" t="s">
        <v>112</v>
      </c>
      <c r="J173" s="132" t="s">
        <v>34</v>
      </c>
      <c r="K173" s="15" t="s">
        <v>1119</v>
      </c>
      <c r="L173" s="18" t="s">
        <v>121</v>
      </c>
      <c r="M173" s="18" t="s">
        <v>122</v>
      </c>
      <c r="N173" s="18" t="s">
        <v>72</v>
      </c>
      <c r="O173" s="27">
        <v>24</v>
      </c>
      <c r="P173" s="131" t="s">
        <v>123</v>
      </c>
      <c r="Q173" s="15" t="s">
        <v>874</v>
      </c>
      <c r="R173" s="15" t="s">
        <v>28</v>
      </c>
      <c r="S173" s="131" t="s">
        <v>34</v>
      </c>
      <c r="T173" s="15" t="s">
        <v>74</v>
      </c>
      <c r="U173" s="18" t="s">
        <v>75</v>
      </c>
      <c r="V173" s="10" t="s">
        <v>90</v>
      </c>
      <c r="W173" s="133" t="s">
        <v>34</v>
      </c>
      <c r="X173" s="15" t="s">
        <v>126</v>
      </c>
      <c r="Y173" s="12" t="s">
        <v>127</v>
      </c>
      <c r="Z173" s="17" t="s">
        <v>1120</v>
      </c>
    </row>
    <row r="174" spans="1:27" s="47" customFormat="1" ht="15.9" customHeight="1" x14ac:dyDescent="0.25">
      <c r="A174" s="45" t="s">
        <v>856</v>
      </c>
      <c r="B174" s="15" t="s">
        <v>81</v>
      </c>
      <c r="C174" s="15" t="s">
        <v>199</v>
      </c>
      <c r="D174" s="15" t="s">
        <v>200</v>
      </c>
      <c r="E174" s="15" t="s">
        <v>477</v>
      </c>
      <c r="F174" s="18" t="s">
        <v>1121</v>
      </c>
      <c r="G174" s="18" t="s">
        <v>67</v>
      </c>
      <c r="H174" s="15" t="s">
        <v>1122</v>
      </c>
      <c r="I174" s="18" t="s">
        <v>112</v>
      </c>
      <c r="J174" s="132" t="s">
        <v>34</v>
      </c>
      <c r="K174" s="10" t="s">
        <v>69</v>
      </c>
      <c r="L174" s="18" t="s">
        <v>121</v>
      </c>
      <c r="M174" s="18" t="s">
        <v>122</v>
      </c>
      <c r="N174" s="18" t="s">
        <v>72</v>
      </c>
      <c r="O174" s="27">
        <v>24</v>
      </c>
      <c r="P174" s="131" t="s">
        <v>123</v>
      </c>
      <c r="Q174" s="15" t="s">
        <v>874</v>
      </c>
      <c r="R174" s="15" t="s">
        <v>28</v>
      </c>
      <c r="S174" s="131" t="s">
        <v>34</v>
      </c>
      <c r="T174" s="15" t="s">
        <v>74</v>
      </c>
      <c r="U174" s="18" t="s">
        <v>75</v>
      </c>
      <c r="V174" s="10" t="s">
        <v>90</v>
      </c>
      <c r="W174" s="133" t="s">
        <v>34</v>
      </c>
      <c r="X174" s="15" t="s">
        <v>126</v>
      </c>
      <c r="Y174" s="12" t="s">
        <v>127</v>
      </c>
      <c r="Z174" s="17" t="s">
        <v>1123</v>
      </c>
    </row>
    <row r="175" spans="1:27" s="47" customFormat="1" ht="15.9" customHeight="1" x14ac:dyDescent="0.25">
      <c r="A175" s="45" t="s">
        <v>856</v>
      </c>
      <c r="B175" s="15" t="s">
        <v>81</v>
      </c>
      <c r="C175" s="15" t="s">
        <v>117</v>
      </c>
      <c r="D175" s="15" t="s">
        <v>118</v>
      </c>
      <c r="E175" s="15" t="s">
        <v>463</v>
      </c>
      <c r="F175" s="18" t="s">
        <v>523</v>
      </c>
      <c r="G175" s="18" t="s">
        <v>67</v>
      </c>
      <c r="H175" s="15" t="s">
        <v>524</v>
      </c>
      <c r="I175" s="18" t="s">
        <v>112</v>
      </c>
      <c r="J175" s="132" t="s">
        <v>34</v>
      </c>
      <c r="K175" s="10" t="s">
        <v>69</v>
      </c>
      <c r="L175" s="18" t="s">
        <v>121</v>
      </c>
      <c r="M175" s="18" t="s">
        <v>122</v>
      </c>
      <c r="N175" s="18" t="s">
        <v>72</v>
      </c>
      <c r="O175" s="27">
        <v>22</v>
      </c>
      <c r="P175" s="131" t="s">
        <v>123</v>
      </c>
      <c r="Q175" s="15" t="s">
        <v>858</v>
      </c>
      <c r="R175" s="15" t="s">
        <v>28</v>
      </c>
      <c r="S175" s="131" t="s">
        <v>34</v>
      </c>
      <c r="T175" s="15" t="s">
        <v>74</v>
      </c>
      <c r="U175" s="18" t="s">
        <v>75</v>
      </c>
      <c r="V175" s="10" t="s">
        <v>90</v>
      </c>
      <c r="W175" s="133" t="s">
        <v>34</v>
      </c>
      <c r="X175" s="15" t="s">
        <v>126</v>
      </c>
      <c r="Y175" s="12" t="s">
        <v>127</v>
      </c>
      <c r="Z175" s="17" t="s">
        <v>1123</v>
      </c>
    </row>
    <row r="176" spans="1:27" s="47" customFormat="1" ht="15.9" customHeight="1" x14ac:dyDescent="0.25">
      <c r="A176" s="45" t="s">
        <v>856</v>
      </c>
      <c r="B176" s="15" t="s">
        <v>81</v>
      </c>
      <c r="C176" s="15" t="s">
        <v>173</v>
      </c>
      <c r="D176" s="15" t="s">
        <v>174</v>
      </c>
      <c r="E176" s="15" t="s">
        <v>1124</v>
      </c>
      <c r="F176" s="18" t="s">
        <v>1125</v>
      </c>
      <c r="G176" s="18" t="s">
        <v>67</v>
      </c>
      <c r="H176" s="15" t="s">
        <v>1126</v>
      </c>
      <c r="I176" s="18" t="s">
        <v>112</v>
      </c>
      <c r="J176" s="132" t="s">
        <v>34</v>
      </c>
      <c r="K176" s="10" t="s">
        <v>69</v>
      </c>
      <c r="L176" s="18" t="s">
        <v>121</v>
      </c>
      <c r="M176" s="18" t="s">
        <v>122</v>
      </c>
      <c r="N176" s="18" t="s">
        <v>72</v>
      </c>
      <c r="O176" s="27">
        <v>23</v>
      </c>
      <c r="P176" s="131" t="s">
        <v>123</v>
      </c>
      <c r="Q176" s="15" t="s">
        <v>177</v>
      </c>
      <c r="R176" s="15" t="s">
        <v>28</v>
      </c>
      <c r="S176" s="131" t="s">
        <v>34</v>
      </c>
      <c r="T176" s="15" t="s">
        <v>74</v>
      </c>
      <c r="U176" s="18" t="s">
        <v>75</v>
      </c>
      <c r="V176" s="10" t="s">
        <v>90</v>
      </c>
      <c r="W176" s="133" t="s">
        <v>34</v>
      </c>
      <c r="X176" s="15" t="s">
        <v>126</v>
      </c>
      <c r="Y176" s="12" t="s">
        <v>127</v>
      </c>
      <c r="Z176" s="17" t="s">
        <v>1123</v>
      </c>
    </row>
    <row r="177" spans="1:26" s="47" customFormat="1" ht="15.9" customHeight="1" x14ac:dyDescent="0.25">
      <c r="A177" s="45" t="s">
        <v>856</v>
      </c>
      <c r="B177" s="15" t="s">
        <v>81</v>
      </c>
      <c r="C177" s="15" t="s">
        <v>173</v>
      </c>
      <c r="D177" s="15" t="s">
        <v>174</v>
      </c>
      <c r="E177" s="15" t="s">
        <v>516</v>
      </c>
      <c r="F177" s="18" t="s">
        <v>1125</v>
      </c>
      <c r="G177" s="18" t="s">
        <v>67</v>
      </c>
      <c r="H177" s="15" t="s">
        <v>1126</v>
      </c>
      <c r="I177" s="18" t="s">
        <v>112</v>
      </c>
      <c r="J177" s="132" t="s">
        <v>34</v>
      </c>
      <c r="K177" s="10" t="s">
        <v>69</v>
      </c>
      <c r="L177" s="18" t="s">
        <v>121</v>
      </c>
      <c r="M177" s="18" t="s">
        <v>122</v>
      </c>
      <c r="N177" s="18" t="s">
        <v>72</v>
      </c>
      <c r="O177" s="27">
        <v>23</v>
      </c>
      <c r="P177" s="131" t="s">
        <v>123</v>
      </c>
      <c r="Q177" s="15" t="s">
        <v>177</v>
      </c>
      <c r="R177" s="15" t="s">
        <v>28</v>
      </c>
      <c r="S177" s="131" t="s">
        <v>34</v>
      </c>
      <c r="T177" s="15" t="s">
        <v>74</v>
      </c>
      <c r="U177" s="18" t="s">
        <v>75</v>
      </c>
      <c r="V177" s="10" t="s">
        <v>90</v>
      </c>
      <c r="W177" s="133" t="s">
        <v>34</v>
      </c>
      <c r="X177" s="15" t="s">
        <v>126</v>
      </c>
      <c r="Y177" s="12" t="s">
        <v>127</v>
      </c>
      <c r="Z177" s="17" t="s">
        <v>1123</v>
      </c>
    </row>
    <row r="178" spans="1:26" s="47" customFormat="1" ht="15.9" customHeight="1" x14ac:dyDescent="0.25">
      <c r="A178" s="45" t="s">
        <v>856</v>
      </c>
      <c r="B178" s="15" t="s">
        <v>81</v>
      </c>
      <c r="C178" s="15" t="s">
        <v>117</v>
      </c>
      <c r="D178" s="15" t="s">
        <v>118</v>
      </c>
      <c r="E178" s="15" t="s">
        <v>498</v>
      </c>
      <c r="F178" s="18">
        <v>0.26</v>
      </c>
      <c r="G178" s="18" t="s">
        <v>67</v>
      </c>
      <c r="H178" s="15">
        <f>Table2[[#This Row],[Concentration effective (avant conversion)]]*1000</f>
        <v>260</v>
      </c>
      <c r="I178" s="18" t="s">
        <v>112</v>
      </c>
      <c r="J178" s="132" t="s">
        <v>34</v>
      </c>
      <c r="K178" s="15" t="s">
        <v>1127</v>
      </c>
      <c r="L178" s="18" t="s">
        <v>121</v>
      </c>
      <c r="M178" s="18" t="s">
        <v>122</v>
      </c>
      <c r="N178" s="18" t="s">
        <v>72</v>
      </c>
      <c r="O178" s="27">
        <v>22</v>
      </c>
      <c r="P178" s="131" t="s">
        <v>123</v>
      </c>
      <c r="Q178" s="15" t="s">
        <v>858</v>
      </c>
      <c r="R178" s="15" t="s">
        <v>28</v>
      </c>
      <c r="S178" s="131" t="s">
        <v>34</v>
      </c>
      <c r="T178" s="15" t="s">
        <v>263</v>
      </c>
      <c r="U178" s="18" t="s">
        <v>75</v>
      </c>
      <c r="V178" s="15" t="s">
        <v>90</v>
      </c>
      <c r="W178" s="133" t="s">
        <v>34</v>
      </c>
      <c r="X178" s="15" t="s">
        <v>126</v>
      </c>
      <c r="Y178" s="12" t="s">
        <v>127</v>
      </c>
      <c r="Z178" s="17" t="s">
        <v>1128</v>
      </c>
    </row>
    <row r="179" spans="1:26" s="47" customFormat="1" ht="15.9" customHeight="1" x14ac:dyDescent="0.25">
      <c r="A179" s="45" t="s">
        <v>856</v>
      </c>
      <c r="B179" s="15" t="s">
        <v>81</v>
      </c>
      <c r="C179" s="15" t="s">
        <v>117</v>
      </c>
      <c r="D179" s="15" t="s">
        <v>118</v>
      </c>
      <c r="E179" s="15" t="s">
        <v>119</v>
      </c>
      <c r="F179" s="18" t="s">
        <v>523</v>
      </c>
      <c r="G179" s="18" t="s">
        <v>67</v>
      </c>
      <c r="H179" s="15" t="s">
        <v>524</v>
      </c>
      <c r="I179" s="18" t="s">
        <v>112</v>
      </c>
      <c r="J179" s="132" t="s">
        <v>34</v>
      </c>
      <c r="K179" s="10" t="s">
        <v>69</v>
      </c>
      <c r="L179" s="18" t="s">
        <v>121</v>
      </c>
      <c r="M179" s="18" t="s">
        <v>122</v>
      </c>
      <c r="N179" s="18" t="s">
        <v>72</v>
      </c>
      <c r="O179" s="27">
        <v>22</v>
      </c>
      <c r="P179" s="131" t="s">
        <v>123</v>
      </c>
      <c r="Q179" s="15" t="s">
        <v>858</v>
      </c>
      <c r="R179" s="15" t="s">
        <v>28</v>
      </c>
      <c r="S179" s="131" t="s">
        <v>34</v>
      </c>
      <c r="T179" s="15" t="s">
        <v>74</v>
      </c>
      <c r="U179" s="18" t="s">
        <v>75</v>
      </c>
      <c r="V179" s="10" t="s">
        <v>90</v>
      </c>
      <c r="W179" s="133" t="s">
        <v>34</v>
      </c>
      <c r="X179" s="15" t="s">
        <v>126</v>
      </c>
      <c r="Y179" s="12" t="s">
        <v>127</v>
      </c>
      <c r="Z179" s="17" t="s">
        <v>1123</v>
      </c>
    </row>
    <row r="180" spans="1:26" s="47" customFormat="1" ht="15.9" customHeight="1" x14ac:dyDescent="0.25">
      <c r="A180" s="45" t="s">
        <v>856</v>
      </c>
      <c r="B180" s="15" t="s">
        <v>129</v>
      </c>
      <c r="C180" s="15" t="s">
        <v>217</v>
      </c>
      <c r="D180" s="15" t="s">
        <v>218</v>
      </c>
      <c r="E180" s="15" t="s">
        <v>531</v>
      </c>
      <c r="F180" s="131" t="s">
        <v>34</v>
      </c>
      <c r="G180" s="131" t="s">
        <v>34</v>
      </c>
      <c r="H180" s="15">
        <v>560.84</v>
      </c>
      <c r="I180" s="15" t="s">
        <v>86</v>
      </c>
      <c r="J180" s="132" t="s">
        <v>34</v>
      </c>
      <c r="K180" s="15" t="s">
        <v>1129</v>
      </c>
      <c r="L180" s="15" t="s">
        <v>121</v>
      </c>
      <c r="M180" s="15" t="s">
        <v>122</v>
      </c>
      <c r="N180" s="15" t="s">
        <v>72</v>
      </c>
      <c r="O180" s="27">
        <v>25</v>
      </c>
      <c r="P180" s="131" t="s">
        <v>123</v>
      </c>
      <c r="Q180" s="27" t="s">
        <v>882</v>
      </c>
      <c r="R180" s="15" t="s">
        <v>28</v>
      </c>
      <c r="S180" s="131" t="s">
        <v>34</v>
      </c>
      <c r="T180" s="15" t="s">
        <v>360</v>
      </c>
      <c r="U180" s="15" t="s">
        <v>75</v>
      </c>
      <c r="V180" s="10" t="s">
        <v>90</v>
      </c>
      <c r="W180" s="133" t="s">
        <v>34</v>
      </c>
      <c r="X180" s="15" t="s">
        <v>183</v>
      </c>
      <c r="Y180" s="56" t="s">
        <v>883</v>
      </c>
      <c r="Z180" s="17" t="s">
        <v>1130</v>
      </c>
    </row>
    <row r="181" spans="1:26" s="47" customFormat="1" ht="15.9" customHeight="1" x14ac:dyDescent="0.25">
      <c r="A181" s="45" t="s">
        <v>856</v>
      </c>
      <c r="B181" s="15" t="s">
        <v>129</v>
      </c>
      <c r="C181" s="15" t="s">
        <v>884</v>
      </c>
      <c r="D181" s="10" t="s">
        <v>180</v>
      </c>
      <c r="E181" s="15" t="s">
        <v>537</v>
      </c>
      <c r="F181" s="131" t="s">
        <v>34</v>
      </c>
      <c r="G181" s="131" t="s">
        <v>34</v>
      </c>
      <c r="H181" s="15">
        <v>4.5709</v>
      </c>
      <c r="I181" s="15" t="s">
        <v>112</v>
      </c>
      <c r="J181" s="132" t="s">
        <v>34</v>
      </c>
      <c r="K181" s="15" t="s">
        <v>1131</v>
      </c>
      <c r="L181" s="15" t="s">
        <v>121</v>
      </c>
      <c r="M181" s="15" t="s">
        <v>87</v>
      </c>
      <c r="N181" s="15" t="s">
        <v>72</v>
      </c>
      <c r="O181" s="27">
        <v>25</v>
      </c>
      <c r="P181" s="131" t="s">
        <v>123</v>
      </c>
      <c r="Q181" s="27">
        <v>6.5</v>
      </c>
      <c r="R181" s="15" t="s">
        <v>28</v>
      </c>
      <c r="S181" s="131" t="s">
        <v>34</v>
      </c>
      <c r="T181" s="15" t="s">
        <v>113</v>
      </c>
      <c r="U181" s="15" t="s">
        <v>75</v>
      </c>
      <c r="V181" s="10" t="s">
        <v>90</v>
      </c>
      <c r="W181" s="133" t="s">
        <v>34</v>
      </c>
      <c r="X181" s="15" t="s">
        <v>183</v>
      </c>
      <c r="Y181" s="56" t="s">
        <v>883</v>
      </c>
      <c r="Z181" s="17" t="s">
        <v>1132</v>
      </c>
    </row>
    <row r="182" spans="1:26" s="47" customFormat="1" ht="15.9" customHeight="1" x14ac:dyDescent="0.25">
      <c r="A182" s="42" t="s">
        <v>856</v>
      </c>
      <c r="B182" s="18" t="s">
        <v>129</v>
      </c>
      <c r="C182" s="18" t="s">
        <v>179</v>
      </c>
      <c r="D182" s="10" t="s">
        <v>180</v>
      </c>
      <c r="E182" s="18" t="s">
        <v>537</v>
      </c>
      <c r="F182" s="131" t="s">
        <v>34</v>
      </c>
      <c r="G182" s="131" t="s">
        <v>34</v>
      </c>
      <c r="H182" s="18">
        <v>14.276999999999999</v>
      </c>
      <c r="I182" s="18" t="s">
        <v>112</v>
      </c>
      <c r="J182" s="132" t="s">
        <v>34</v>
      </c>
      <c r="K182" s="18" t="s">
        <v>1133</v>
      </c>
      <c r="L182" s="18" t="s">
        <v>121</v>
      </c>
      <c r="M182" s="18" t="s">
        <v>87</v>
      </c>
      <c r="N182" s="15" t="s">
        <v>72</v>
      </c>
      <c r="O182" s="27">
        <v>25</v>
      </c>
      <c r="P182" s="131" t="s">
        <v>123</v>
      </c>
      <c r="Q182" s="27">
        <v>6.5</v>
      </c>
      <c r="R182" s="15" t="s">
        <v>28</v>
      </c>
      <c r="S182" s="131" t="s">
        <v>34</v>
      </c>
      <c r="T182" s="18" t="s">
        <v>113</v>
      </c>
      <c r="U182" s="18" t="s">
        <v>75</v>
      </c>
      <c r="V182" s="10" t="s">
        <v>90</v>
      </c>
      <c r="W182" s="133" t="s">
        <v>34</v>
      </c>
      <c r="X182" s="15" t="s">
        <v>183</v>
      </c>
      <c r="Y182" s="62" t="s">
        <v>883</v>
      </c>
      <c r="Z182" s="62" t="s">
        <v>1969</v>
      </c>
    </row>
    <row r="183" spans="1:26" ht="15.9" customHeight="1" x14ac:dyDescent="0.25">
      <c r="A183" s="15" t="s">
        <v>856</v>
      </c>
      <c r="B183" s="15" t="s">
        <v>129</v>
      </c>
      <c r="C183" s="15" t="s">
        <v>217</v>
      </c>
      <c r="D183" s="15" t="s">
        <v>218</v>
      </c>
      <c r="E183" s="15" t="s">
        <v>533</v>
      </c>
      <c r="F183" s="131" t="s">
        <v>34</v>
      </c>
      <c r="G183" s="131" t="s">
        <v>34</v>
      </c>
      <c r="H183" s="15">
        <v>926.15</v>
      </c>
      <c r="I183" s="15" t="s">
        <v>86</v>
      </c>
      <c r="J183" s="132" t="s">
        <v>34</v>
      </c>
      <c r="K183" s="15" t="s">
        <v>1134</v>
      </c>
      <c r="L183" s="15" t="s">
        <v>121</v>
      </c>
      <c r="M183" s="15" t="s">
        <v>122</v>
      </c>
      <c r="N183" s="15" t="s">
        <v>72</v>
      </c>
      <c r="O183" s="27">
        <v>25</v>
      </c>
      <c r="P183" s="131" t="s">
        <v>123</v>
      </c>
      <c r="Q183" s="27" t="s">
        <v>882</v>
      </c>
      <c r="R183" s="15" t="s">
        <v>28</v>
      </c>
      <c r="S183" s="131" t="s">
        <v>34</v>
      </c>
      <c r="T183" s="15" t="s">
        <v>360</v>
      </c>
      <c r="U183" s="15" t="s">
        <v>75</v>
      </c>
      <c r="V183" s="10" t="s">
        <v>90</v>
      </c>
      <c r="W183" s="133" t="s">
        <v>34</v>
      </c>
      <c r="X183" s="15" t="s">
        <v>183</v>
      </c>
      <c r="Y183" s="62" t="s">
        <v>883</v>
      </c>
      <c r="Z183" s="17" t="s">
        <v>1135</v>
      </c>
    </row>
    <row r="184" spans="1:26" ht="15.9" customHeight="1" x14ac:dyDescent="0.25">
      <c r="A184" s="15" t="s">
        <v>856</v>
      </c>
      <c r="B184" s="15" t="s">
        <v>129</v>
      </c>
      <c r="C184" s="15" t="s">
        <v>217</v>
      </c>
      <c r="D184" s="15" t="s">
        <v>218</v>
      </c>
      <c r="E184" s="15" t="s">
        <v>541</v>
      </c>
      <c r="F184" s="131" t="s">
        <v>34</v>
      </c>
      <c r="G184" s="131" t="s">
        <v>34</v>
      </c>
      <c r="H184" s="15">
        <v>976.61</v>
      </c>
      <c r="I184" s="15" t="s">
        <v>86</v>
      </c>
      <c r="J184" s="132" t="s">
        <v>34</v>
      </c>
      <c r="K184" s="15" t="s">
        <v>1136</v>
      </c>
      <c r="L184" s="15" t="s">
        <v>121</v>
      </c>
      <c r="M184" s="15" t="s">
        <v>122</v>
      </c>
      <c r="N184" s="15" t="s">
        <v>72</v>
      </c>
      <c r="O184" s="27">
        <v>25</v>
      </c>
      <c r="P184" s="131" t="s">
        <v>123</v>
      </c>
      <c r="Q184" s="27" t="s">
        <v>882</v>
      </c>
      <c r="R184" s="15" t="s">
        <v>28</v>
      </c>
      <c r="S184" s="131" t="s">
        <v>34</v>
      </c>
      <c r="T184" s="15" t="s">
        <v>360</v>
      </c>
      <c r="U184" s="15" t="s">
        <v>75</v>
      </c>
      <c r="V184" s="10" t="s">
        <v>90</v>
      </c>
      <c r="W184" s="133" t="s">
        <v>34</v>
      </c>
      <c r="X184" s="15" t="s">
        <v>183</v>
      </c>
      <c r="Y184" s="62" t="s">
        <v>883</v>
      </c>
      <c r="Z184" s="17" t="s">
        <v>1137</v>
      </c>
    </row>
    <row r="185" spans="1:26" ht="15.9" customHeight="1" x14ac:dyDescent="0.25">
      <c r="A185" s="182" t="s">
        <v>820</v>
      </c>
      <c r="B185" s="10" t="s">
        <v>81</v>
      </c>
      <c r="C185" s="10" t="s">
        <v>553</v>
      </c>
      <c r="D185" s="10" t="s">
        <v>371</v>
      </c>
      <c r="E185" s="10" t="s">
        <v>554</v>
      </c>
      <c r="F185" s="18">
        <f>3*10^-6</f>
        <v>3.0000000000000001E-6</v>
      </c>
      <c r="G185" s="18" t="s">
        <v>373</v>
      </c>
      <c r="H185" s="32">
        <f>Table2[[#This Row],[Concentration effective (avant conversion)]]*138.905*1000000</f>
        <v>416.71500000000003</v>
      </c>
      <c r="I185" s="18" t="s">
        <v>86</v>
      </c>
      <c r="J185" s="132" t="s">
        <v>34</v>
      </c>
      <c r="K185" s="10" t="s">
        <v>163</v>
      </c>
      <c r="L185" s="18" t="s">
        <v>375</v>
      </c>
      <c r="M185" s="18" t="s">
        <v>87</v>
      </c>
      <c r="N185" s="18" t="s">
        <v>376</v>
      </c>
      <c r="O185" s="15" t="s">
        <v>555</v>
      </c>
      <c r="P185" s="15" t="s">
        <v>28</v>
      </c>
      <c r="Q185" s="15" t="s">
        <v>28</v>
      </c>
      <c r="R185" s="15" t="s">
        <v>28</v>
      </c>
      <c r="S185" s="131" t="s">
        <v>34</v>
      </c>
      <c r="T185" s="10" t="s">
        <v>263</v>
      </c>
      <c r="U185" s="18" t="s">
        <v>75</v>
      </c>
      <c r="V185" s="10" t="s">
        <v>90</v>
      </c>
      <c r="W185" s="133" t="s">
        <v>34</v>
      </c>
      <c r="X185" s="10" t="s">
        <v>556</v>
      </c>
      <c r="Y185" s="21" t="s">
        <v>557</v>
      </c>
      <c r="Z185" s="21" t="s">
        <v>558</v>
      </c>
    </row>
    <row r="186" spans="1:26" ht="15.9" customHeight="1" x14ac:dyDescent="0.25">
      <c r="A186" s="31" t="s">
        <v>820</v>
      </c>
      <c r="B186" s="10" t="s">
        <v>81</v>
      </c>
      <c r="C186" s="10" t="s">
        <v>553</v>
      </c>
      <c r="D186" s="10" t="s">
        <v>371</v>
      </c>
      <c r="E186" s="10" t="s">
        <v>1138</v>
      </c>
      <c r="F186" s="18">
        <f>6*10^-6</f>
        <v>6.0000000000000002E-6</v>
      </c>
      <c r="G186" s="18" t="s">
        <v>373</v>
      </c>
      <c r="H186" s="32">
        <f>Table2[[#This Row],[Concentration effective (avant conversion)]]*138.905*1000000</f>
        <v>833.43000000000006</v>
      </c>
      <c r="I186" s="18" t="s">
        <v>86</v>
      </c>
      <c r="J186" s="132" t="s">
        <v>34</v>
      </c>
      <c r="K186" s="10" t="s">
        <v>69</v>
      </c>
      <c r="L186" s="18" t="s">
        <v>375</v>
      </c>
      <c r="M186" s="18" t="s">
        <v>87</v>
      </c>
      <c r="N186" s="18" t="s">
        <v>376</v>
      </c>
      <c r="O186" s="15" t="s">
        <v>555</v>
      </c>
      <c r="P186" s="15" t="s">
        <v>28</v>
      </c>
      <c r="Q186" s="15" t="s">
        <v>28</v>
      </c>
      <c r="R186" s="15" t="s">
        <v>28</v>
      </c>
      <c r="S186" s="131" t="s">
        <v>34</v>
      </c>
      <c r="T186" s="10" t="s">
        <v>263</v>
      </c>
      <c r="U186" s="18" t="s">
        <v>75</v>
      </c>
      <c r="V186" s="10" t="s">
        <v>90</v>
      </c>
      <c r="W186" s="133" t="s">
        <v>34</v>
      </c>
      <c r="X186" s="10" t="s">
        <v>556</v>
      </c>
      <c r="Y186" s="21" t="s">
        <v>557</v>
      </c>
      <c r="Z186" s="21" t="s">
        <v>1139</v>
      </c>
    </row>
    <row r="187" spans="1:26" ht="15.9" customHeight="1" x14ac:dyDescent="0.25">
      <c r="A187" s="182" t="s">
        <v>820</v>
      </c>
      <c r="B187" s="10" t="s">
        <v>81</v>
      </c>
      <c r="C187" s="10" t="s">
        <v>553</v>
      </c>
      <c r="D187" s="10" t="s">
        <v>371</v>
      </c>
      <c r="E187" s="10" t="s">
        <v>1140</v>
      </c>
      <c r="F187" s="18">
        <f>10^-5</f>
        <v>1.0000000000000001E-5</v>
      </c>
      <c r="G187" s="18" t="s">
        <v>373</v>
      </c>
      <c r="H187" s="32">
        <f>Table2[[#This Row],[Concentration effective (avant conversion)]]*138.905*1000000</f>
        <v>1389.0500000000002</v>
      </c>
      <c r="I187" s="18" t="s">
        <v>86</v>
      </c>
      <c r="J187" s="132" t="s">
        <v>34</v>
      </c>
      <c r="K187" s="10" t="s">
        <v>163</v>
      </c>
      <c r="L187" s="18" t="s">
        <v>375</v>
      </c>
      <c r="M187" s="18" t="s">
        <v>87</v>
      </c>
      <c r="N187" s="18" t="s">
        <v>376</v>
      </c>
      <c r="O187" s="15" t="s">
        <v>555</v>
      </c>
      <c r="P187" s="15" t="s">
        <v>28</v>
      </c>
      <c r="Q187" s="15" t="s">
        <v>28</v>
      </c>
      <c r="R187" s="15" t="s">
        <v>28</v>
      </c>
      <c r="S187" s="131" t="s">
        <v>34</v>
      </c>
      <c r="T187" s="10" t="s">
        <v>263</v>
      </c>
      <c r="U187" s="18" t="s">
        <v>75</v>
      </c>
      <c r="V187" s="10" t="s">
        <v>90</v>
      </c>
      <c r="W187" s="133" t="s">
        <v>34</v>
      </c>
      <c r="X187" s="10" t="s">
        <v>556</v>
      </c>
      <c r="Y187" s="21" t="s">
        <v>557</v>
      </c>
      <c r="Z187" s="21" t="s">
        <v>558</v>
      </c>
    </row>
    <row r="188" spans="1:26" ht="15.9" customHeight="1" x14ac:dyDescent="0.25">
      <c r="A188" s="10" t="s">
        <v>856</v>
      </c>
      <c r="B188" s="10" t="s">
        <v>81</v>
      </c>
      <c r="C188" s="10" t="s">
        <v>553</v>
      </c>
      <c r="D188" s="10" t="s">
        <v>371</v>
      </c>
      <c r="E188" s="10" t="s">
        <v>613</v>
      </c>
      <c r="F188" s="18">
        <f>6.66*10^-7</f>
        <v>6.6599999999999996E-7</v>
      </c>
      <c r="G188" s="18" t="s">
        <v>373</v>
      </c>
      <c r="H188" s="32">
        <f>Table2[[#This Row],[Concentration effective (avant conversion)]]*138.905*1000000</f>
        <v>92.510729999999995</v>
      </c>
      <c r="I188" s="18" t="s">
        <v>86</v>
      </c>
      <c r="J188" s="132" t="s">
        <v>34</v>
      </c>
      <c r="K188" s="10" t="s">
        <v>1141</v>
      </c>
      <c r="L188" s="18" t="s">
        <v>375</v>
      </c>
      <c r="M188" s="18" t="s">
        <v>87</v>
      </c>
      <c r="N188" s="18" t="s">
        <v>376</v>
      </c>
      <c r="O188" s="15" t="s">
        <v>555</v>
      </c>
      <c r="P188" s="15" t="s">
        <v>28</v>
      </c>
      <c r="Q188" s="15" t="s">
        <v>28</v>
      </c>
      <c r="R188" s="15" t="s">
        <v>28</v>
      </c>
      <c r="S188" s="131" t="s">
        <v>34</v>
      </c>
      <c r="T188" s="10" t="s">
        <v>263</v>
      </c>
      <c r="U188" s="18" t="s">
        <v>75</v>
      </c>
      <c r="V188" s="10" t="s">
        <v>90</v>
      </c>
      <c r="W188" s="133" t="s">
        <v>34</v>
      </c>
      <c r="X188" s="10" t="s">
        <v>1142</v>
      </c>
      <c r="Y188" s="21" t="s">
        <v>1143</v>
      </c>
      <c r="Z188" s="21" t="s">
        <v>1144</v>
      </c>
    </row>
    <row r="189" spans="1:26" ht="15.9" customHeight="1" x14ac:dyDescent="0.25">
      <c r="A189" s="18" t="s">
        <v>829</v>
      </c>
      <c r="B189" s="10" t="s">
        <v>129</v>
      </c>
      <c r="C189" s="18" t="s">
        <v>217</v>
      </c>
      <c r="D189" s="15" t="s">
        <v>218</v>
      </c>
      <c r="E189" s="18" t="s">
        <v>1145</v>
      </c>
      <c r="F189" s="18">
        <v>5</v>
      </c>
      <c r="G189" s="18" t="s">
        <v>814</v>
      </c>
      <c r="H189" s="18">
        <f>Table2[[#This Row],[Concentration effective (avant conversion)]]*138.905*1000</f>
        <v>694525</v>
      </c>
      <c r="I189" s="18" t="s">
        <v>86</v>
      </c>
      <c r="J189" s="132" t="s">
        <v>34</v>
      </c>
      <c r="K189" s="10" t="s">
        <v>163</v>
      </c>
      <c r="L189" s="18" t="s">
        <v>444</v>
      </c>
      <c r="M189" s="18" t="s">
        <v>87</v>
      </c>
      <c r="N189" s="15" t="s">
        <v>72</v>
      </c>
      <c r="O189" s="15">
        <v>24</v>
      </c>
      <c r="P189" s="15" t="s">
        <v>28</v>
      </c>
      <c r="Q189" s="15" t="s">
        <v>28</v>
      </c>
      <c r="R189" s="15" t="s">
        <v>28</v>
      </c>
      <c r="S189" s="131" t="s">
        <v>34</v>
      </c>
      <c r="T189" s="18" t="s">
        <v>263</v>
      </c>
      <c r="U189" s="18" t="s">
        <v>75</v>
      </c>
      <c r="V189" s="10" t="s">
        <v>90</v>
      </c>
      <c r="W189" s="133" t="s">
        <v>34</v>
      </c>
      <c r="X189" s="18" t="s">
        <v>1146</v>
      </c>
      <c r="Y189" s="62" t="s">
        <v>1147</v>
      </c>
      <c r="Z189" s="62" t="s">
        <v>1148</v>
      </c>
    </row>
    <row r="190" spans="1:26" ht="15.9" customHeight="1" x14ac:dyDescent="0.25">
      <c r="A190" s="18" t="s">
        <v>829</v>
      </c>
      <c r="B190" s="10" t="s">
        <v>129</v>
      </c>
      <c r="C190" s="18" t="s">
        <v>217</v>
      </c>
      <c r="D190" s="15" t="s">
        <v>218</v>
      </c>
      <c r="E190" s="18" t="s">
        <v>1149</v>
      </c>
      <c r="F190" s="18">
        <v>10</v>
      </c>
      <c r="G190" s="18" t="s">
        <v>814</v>
      </c>
      <c r="H190" s="18">
        <f>Table2[[#This Row],[Concentration effective (avant conversion)]]*138.905*1000</f>
        <v>1389050</v>
      </c>
      <c r="I190" s="18" t="s">
        <v>86</v>
      </c>
      <c r="J190" s="132" t="s">
        <v>34</v>
      </c>
      <c r="K190" s="10" t="s">
        <v>163</v>
      </c>
      <c r="L190" s="18" t="s">
        <v>444</v>
      </c>
      <c r="M190" s="18" t="s">
        <v>87</v>
      </c>
      <c r="N190" s="15" t="s">
        <v>72</v>
      </c>
      <c r="O190" s="15">
        <v>24</v>
      </c>
      <c r="P190" s="15" t="s">
        <v>28</v>
      </c>
      <c r="Q190" s="15" t="s">
        <v>28</v>
      </c>
      <c r="R190" s="15" t="s">
        <v>28</v>
      </c>
      <c r="S190" s="131" t="s">
        <v>34</v>
      </c>
      <c r="T190" s="18" t="s">
        <v>263</v>
      </c>
      <c r="U190" s="18" t="s">
        <v>75</v>
      </c>
      <c r="V190" s="10" t="s">
        <v>90</v>
      </c>
      <c r="W190" s="133" t="s">
        <v>34</v>
      </c>
      <c r="X190" s="18" t="s">
        <v>1146</v>
      </c>
      <c r="Y190" s="62" t="s">
        <v>1147</v>
      </c>
      <c r="Z190" s="62" t="s">
        <v>1148</v>
      </c>
    </row>
    <row r="191" spans="1:26" ht="15.9" customHeight="1" x14ac:dyDescent="0.25">
      <c r="A191" s="6" t="s">
        <v>1150</v>
      </c>
      <c r="B191" s="10" t="s">
        <v>81</v>
      </c>
      <c r="C191" s="10" t="s">
        <v>161</v>
      </c>
      <c r="D191" s="10" t="s">
        <v>83</v>
      </c>
      <c r="E191" s="10" t="s">
        <v>464</v>
      </c>
      <c r="F191" s="18">
        <v>0.69</v>
      </c>
      <c r="G191" s="18" t="s">
        <v>67</v>
      </c>
      <c r="H191" s="10">
        <f>Table2[[#This Row],[Concentration effective (avant conversion)]]*1000</f>
        <v>690</v>
      </c>
      <c r="I191" s="18" t="s">
        <v>112</v>
      </c>
      <c r="J191" s="132" t="s">
        <v>34</v>
      </c>
      <c r="K191" s="10" t="s">
        <v>69</v>
      </c>
      <c r="L191" s="18" t="s">
        <v>121</v>
      </c>
      <c r="M191" s="18" t="s">
        <v>71</v>
      </c>
      <c r="N191" s="18" t="s">
        <v>72</v>
      </c>
      <c r="O191" s="15" t="s">
        <v>1151</v>
      </c>
      <c r="P191" s="15" t="s">
        <v>1152</v>
      </c>
      <c r="Q191" s="15" t="s">
        <v>1153</v>
      </c>
      <c r="R191" s="15" t="s">
        <v>28</v>
      </c>
      <c r="S191" s="131" t="s">
        <v>34</v>
      </c>
      <c r="T191" s="10" t="s">
        <v>74</v>
      </c>
      <c r="U191" s="18" t="s">
        <v>75</v>
      </c>
      <c r="V191" s="10" t="s">
        <v>90</v>
      </c>
      <c r="W191" s="133" t="s">
        <v>34</v>
      </c>
      <c r="X191" s="10" t="s">
        <v>1154</v>
      </c>
      <c r="Y191" s="21" t="s">
        <v>1155</v>
      </c>
      <c r="Z191" s="21" t="s">
        <v>2024</v>
      </c>
    </row>
    <row r="192" spans="1:26" ht="15.9" customHeight="1" x14ac:dyDescent="0.25">
      <c r="A192" s="6" t="s">
        <v>1150</v>
      </c>
      <c r="B192" s="10" t="s">
        <v>81</v>
      </c>
      <c r="C192" s="10" t="s">
        <v>161</v>
      </c>
      <c r="D192" s="10" t="s">
        <v>83</v>
      </c>
      <c r="E192" s="10" t="s">
        <v>464</v>
      </c>
      <c r="F192" s="18">
        <v>2.89</v>
      </c>
      <c r="G192" s="18" t="s">
        <v>67</v>
      </c>
      <c r="H192" s="10">
        <f>Table2[[#This Row],[Concentration effective (avant conversion)]]*1000</f>
        <v>2890</v>
      </c>
      <c r="I192" s="18" t="s">
        <v>86</v>
      </c>
      <c r="J192" s="132" t="s">
        <v>34</v>
      </c>
      <c r="K192" s="10" t="s">
        <v>69</v>
      </c>
      <c r="L192" s="18" t="s">
        <v>121</v>
      </c>
      <c r="M192" s="18" t="s">
        <v>71</v>
      </c>
      <c r="N192" s="18" t="s">
        <v>72</v>
      </c>
      <c r="O192" s="15" t="s">
        <v>1151</v>
      </c>
      <c r="P192" s="15" t="s">
        <v>1152</v>
      </c>
      <c r="Q192" s="15" t="s">
        <v>1153</v>
      </c>
      <c r="R192" s="15" t="s">
        <v>28</v>
      </c>
      <c r="S192" s="131" t="s">
        <v>34</v>
      </c>
      <c r="T192" s="10" t="s">
        <v>74</v>
      </c>
      <c r="U192" s="18" t="s">
        <v>75</v>
      </c>
      <c r="V192" s="10" t="s">
        <v>90</v>
      </c>
      <c r="W192" s="133" t="s">
        <v>34</v>
      </c>
      <c r="X192" s="10" t="s">
        <v>1154</v>
      </c>
      <c r="Y192" s="21" t="s">
        <v>1155</v>
      </c>
      <c r="Z192" s="21" t="s">
        <v>2024</v>
      </c>
    </row>
    <row r="193" spans="1:26" ht="15.9" customHeight="1" x14ac:dyDescent="0.25">
      <c r="A193" s="10" t="s">
        <v>856</v>
      </c>
      <c r="B193" s="10" t="s">
        <v>1156</v>
      </c>
      <c r="C193" s="10" t="s">
        <v>1033</v>
      </c>
      <c r="D193" s="10" t="s">
        <v>662</v>
      </c>
      <c r="E193" s="10" t="s">
        <v>1157</v>
      </c>
      <c r="F193" s="18">
        <v>20</v>
      </c>
      <c r="G193" s="18" t="s">
        <v>225</v>
      </c>
      <c r="H193" s="10">
        <f>Table2[[#This Row],[Concentration effective (avant conversion)]]*138.905</f>
        <v>2778.1</v>
      </c>
      <c r="I193" s="18" t="s">
        <v>86</v>
      </c>
      <c r="J193" s="132" t="s">
        <v>34</v>
      </c>
      <c r="K193" s="10" t="s">
        <v>163</v>
      </c>
      <c r="L193" s="18" t="s">
        <v>121</v>
      </c>
      <c r="M193" s="18" t="s">
        <v>87</v>
      </c>
      <c r="N193" s="18" t="s">
        <v>72</v>
      </c>
      <c r="O193" s="15" t="s">
        <v>1158</v>
      </c>
      <c r="P193" s="15" t="s">
        <v>28</v>
      </c>
      <c r="Q193" s="15">
        <v>8</v>
      </c>
      <c r="R193" s="15" t="s">
        <v>28</v>
      </c>
      <c r="S193" s="131" t="s">
        <v>34</v>
      </c>
      <c r="T193" s="10" t="s">
        <v>263</v>
      </c>
      <c r="U193" s="18" t="s">
        <v>75</v>
      </c>
      <c r="V193" s="10" t="s">
        <v>90</v>
      </c>
      <c r="W193" s="133" t="s">
        <v>34</v>
      </c>
      <c r="X193" s="10" t="s">
        <v>1159</v>
      </c>
      <c r="Y193" s="21" t="s">
        <v>1160</v>
      </c>
      <c r="Z193" s="21" t="s">
        <v>1161</v>
      </c>
    </row>
    <row r="194" spans="1:26" s="47" customFormat="1" ht="15.9" customHeight="1" x14ac:dyDescent="0.25">
      <c r="A194" s="10" t="s">
        <v>856</v>
      </c>
      <c r="B194" s="10" t="s">
        <v>1156</v>
      </c>
      <c r="C194" s="10" t="s">
        <v>1033</v>
      </c>
      <c r="D194" s="10" t="s">
        <v>662</v>
      </c>
      <c r="E194" s="10" t="s">
        <v>1162</v>
      </c>
      <c r="F194" s="18">
        <v>40</v>
      </c>
      <c r="G194" s="18" t="s">
        <v>225</v>
      </c>
      <c r="H194" s="10">
        <f>Table2[[#This Row],[Concentration effective (avant conversion)]]*138.905</f>
        <v>5556.2</v>
      </c>
      <c r="I194" s="18" t="s">
        <v>86</v>
      </c>
      <c r="J194" s="132" t="s">
        <v>34</v>
      </c>
      <c r="K194" s="10" t="s">
        <v>163</v>
      </c>
      <c r="L194" s="18" t="s">
        <v>121</v>
      </c>
      <c r="M194" s="18" t="s">
        <v>87</v>
      </c>
      <c r="N194" s="18" t="s">
        <v>72</v>
      </c>
      <c r="O194" s="15" t="s">
        <v>1158</v>
      </c>
      <c r="P194" s="15" t="s">
        <v>28</v>
      </c>
      <c r="Q194" s="15">
        <v>8</v>
      </c>
      <c r="R194" s="15" t="s">
        <v>28</v>
      </c>
      <c r="S194" s="131" t="s">
        <v>34</v>
      </c>
      <c r="T194" s="10" t="s">
        <v>263</v>
      </c>
      <c r="U194" s="18" t="s">
        <v>75</v>
      </c>
      <c r="V194" s="10" t="s">
        <v>90</v>
      </c>
      <c r="W194" s="133" t="s">
        <v>34</v>
      </c>
      <c r="X194" s="10" t="s">
        <v>1159</v>
      </c>
      <c r="Y194" s="21" t="s">
        <v>1160</v>
      </c>
      <c r="Z194" s="25" t="s">
        <v>1161</v>
      </c>
    </row>
    <row r="195" spans="1:26" s="47" customFormat="1" ht="15.9" customHeight="1" x14ac:dyDescent="0.25">
      <c r="A195" s="10" t="s">
        <v>837</v>
      </c>
      <c r="B195" s="10" t="s">
        <v>81</v>
      </c>
      <c r="C195" s="10" t="s">
        <v>161</v>
      </c>
      <c r="D195" s="10" t="s">
        <v>83</v>
      </c>
      <c r="E195" s="10" t="s">
        <v>632</v>
      </c>
      <c r="F195" s="10">
        <v>4.78</v>
      </c>
      <c r="G195" s="18" t="s">
        <v>67</v>
      </c>
      <c r="H195" s="10">
        <f>Table2[[#This Row],[Concentration effective (avant conversion)]]*1000</f>
        <v>4780</v>
      </c>
      <c r="I195" s="18" t="s">
        <v>640</v>
      </c>
      <c r="J195" s="131" t="s">
        <v>34</v>
      </c>
      <c r="K195" s="10" t="s">
        <v>69</v>
      </c>
      <c r="L195" s="18" t="s">
        <v>70</v>
      </c>
      <c r="M195" s="18" t="s">
        <v>87</v>
      </c>
      <c r="N195" s="18" t="s">
        <v>72</v>
      </c>
      <c r="O195" s="15" t="s">
        <v>628</v>
      </c>
      <c r="P195" s="15">
        <v>250</v>
      </c>
      <c r="Q195" s="15" t="s">
        <v>641</v>
      </c>
      <c r="R195" s="15" t="s">
        <v>28</v>
      </c>
      <c r="S195" s="133" t="s">
        <v>34</v>
      </c>
      <c r="T195" s="10" t="s">
        <v>113</v>
      </c>
      <c r="U195" s="18" t="s">
        <v>75</v>
      </c>
      <c r="V195" s="10" t="s">
        <v>90</v>
      </c>
      <c r="W195" s="133" t="s">
        <v>34</v>
      </c>
      <c r="X195" s="10" t="s">
        <v>630</v>
      </c>
      <c r="Y195" s="21" t="s">
        <v>631</v>
      </c>
      <c r="Z195" s="25" t="s">
        <v>1163</v>
      </c>
    </row>
    <row r="196" spans="1:26" s="47" customFormat="1" ht="15.9" customHeight="1" x14ac:dyDescent="0.25">
      <c r="A196" s="10" t="s">
        <v>890</v>
      </c>
      <c r="B196" s="10" t="s">
        <v>81</v>
      </c>
      <c r="C196" s="10" t="s">
        <v>161</v>
      </c>
      <c r="D196" s="10" t="s">
        <v>83</v>
      </c>
      <c r="E196" s="10" t="s">
        <v>1164</v>
      </c>
      <c r="F196" s="132" t="s">
        <v>34</v>
      </c>
      <c r="G196" s="132" t="s">
        <v>34</v>
      </c>
      <c r="H196" s="10">
        <v>59.15</v>
      </c>
      <c r="I196" s="18" t="s">
        <v>112</v>
      </c>
      <c r="J196" s="132" t="s">
        <v>34</v>
      </c>
      <c r="K196" s="10" t="s">
        <v>163</v>
      </c>
      <c r="L196" s="18" t="s">
        <v>121</v>
      </c>
      <c r="M196" s="18" t="s">
        <v>122</v>
      </c>
      <c r="N196" s="18" t="s">
        <v>72</v>
      </c>
      <c r="O196" s="15" t="s">
        <v>892</v>
      </c>
      <c r="P196" s="15">
        <v>220</v>
      </c>
      <c r="Q196" s="15" t="s">
        <v>893</v>
      </c>
      <c r="R196" s="15" t="s">
        <v>28</v>
      </c>
      <c r="S196" s="131" t="s">
        <v>34</v>
      </c>
      <c r="T196" s="10" t="s">
        <v>74</v>
      </c>
      <c r="U196" s="18" t="s">
        <v>75</v>
      </c>
      <c r="V196" s="10" t="s">
        <v>90</v>
      </c>
      <c r="W196" s="133" t="s">
        <v>34</v>
      </c>
      <c r="X196" s="10" t="s">
        <v>894</v>
      </c>
      <c r="Y196" s="21" t="s">
        <v>895</v>
      </c>
      <c r="Z196" s="25" t="s">
        <v>1165</v>
      </c>
    </row>
    <row r="197" spans="1:26" s="47" customFormat="1" ht="15.9" customHeight="1" x14ac:dyDescent="0.25">
      <c r="A197" s="10" t="s">
        <v>890</v>
      </c>
      <c r="B197" s="10" t="s">
        <v>81</v>
      </c>
      <c r="C197" s="10" t="s">
        <v>161</v>
      </c>
      <c r="D197" s="10" t="s">
        <v>83</v>
      </c>
      <c r="E197" s="10" t="s">
        <v>1166</v>
      </c>
      <c r="F197" s="132" t="s">
        <v>34</v>
      </c>
      <c r="G197" s="132" t="s">
        <v>34</v>
      </c>
      <c r="H197" s="10">
        <v>59.15</v>
      </c>
      <c r="I197" s="18" t="s">
        <v>112</v>
      </c>
      <c r="J197" s="132" t="s">
        <v>34</v>
      </c>
      <c r="K197" s="10" t="s">
        <v>163</v>
      </c>
      <c r="L197" s="18" t="s">
        <v>121</v>
      </c>
      <c r="M197" s="18" t="s">
        <v>122</v>
      </c>
      <c r="N197" s="18" t="s">
        <v>72</v>
      </c>
      <c r="O197" s="15" t="s">
        <v>892</v>
      </c>
      <c r="P197" s="15">
        <v>220</v>
      </c>
      <c r="Q197" s="15" t="s">
        <v>893</v>
      </c>
      <c r="R197" s="15" t="s">
        <v>28</v>
      </c>
      <c r="S197" s="131" t="s">
        <v>34</v>
      </c>
      <c r="T197" s="10" t="s">
        <v>74</v>
      </c>
      <c r="U197" s="18" t="s">
        <v>75</v>
      </c>
      <c r="V197" s="10" t="s">
        <v>90</v>
      </c>
      <c r="W197" s="133" t="s">
        <v>34</v>
      </c>
      <c r="X197" s="10" t="s">
        <v>894</v>
      </c>
      <c r="Y197" s="21" t="s">
        <v>895</v>
      </c>
      <c r="Z197" s="25" t="s">
        <v>1165</v>
      </c>
    </row>
    <row r="198" spans="1:26" s="47" customFormat="1" ht="15.9" customHeight="1" x14ac:dyDescent="0.25">
      <c r="A198" s="10" t="s">
        <v>890</v>
      </c>
      <c r="B198" s="10" t="s">
        <v>81</v>
      </c>
      <c r="C198" s="10" t="s">
        <v>161</v>
      </c>
      <c r="D198" s="10" t="s">
        <v>83</v>
      </c>
      <c r="E198" s="10" t="s">
        <v>1167</v>
      </c>
      <c r="F198" s="132" t="s">
        <v>34</v>
      </c>
      <c r="G198" s="18" t="s">
        <v>34</v>
      </c>
      <c r="H198" s="10">
        <v>108.5</v>
      </c>
      <c r="I198" s="18" t="s">
        <v>112</v>
      </c>
      <c r="J198" s="132" t="s">
        <v>34</v>
      </c>
      <c r="K198" s="10" t="s">
        <v>163</v>
      </c>
      <c r="L198" s="18" t="s">
        <v>121</v>
      </c>
      <c r="M198" s="18" t="s">
        <v>122</v>
      </c>
      <c r="N198" s="18" t="s">
        <v>72</v>
      </c>
      <c r="O198" s="15" t="s">
        <v>892</v>
      </c>
      <c r="P198" s="15">
        <v>220</v>
      </c>
      <c r="Q198" s="15" t="s">
        <v>893</v>
      </c>
      <c r="R198" s="15" t="s">
        <v>28</v>
      </c>
      <c r="S198" s="131" t="s">
        <v>34</v>
      </c>
      <c r="T198" s="10" t="s">
        <v>74</v>
      </c>
      <c r="U198" s="18" t="s">
        <v>75</v>
      </c>
      <c r="V198" s="10" t="s">
        <v>90</v>
      </c>
      <c r="W198" s="133" t="s">
        <v>34</v>
      </c>
      <c r="X198" s="10" t="s">
        <v>894</v>
      </c>
      <c r="Y198" s="21" t="s">
        <v>895</v>
      </c>
      <c r="Z198" s="25" t="s">
        <v>1165</v>
      </c>
    </row>
    <row r="199" spans="1:26" s="47" customFormat="1" ht="15.9" customHeight="1" x14ac:dyDescent="0.25">
      <c r="A199" s="10" t="s">
        <v>890</v>
      </c>
      <c r="B199" s="10" t="s">
        <v>81</v>
      </c>
      <c r="C199" s="10" t="s">
        <v>161</v>
      </c>
      <c r="D199" s="10" t="s">
        <v>83</v>
      </c>
      <c r="E199" s="10" t="s">
        <v>1168</v>
      </c>
      <c r="F199" s="132" t="s">
        <v>34</v>
      </c>
      <c r="G199" s="18" t="s">
        <v>34</v>
      </c>
      <c r="H199" s="10">
        <v>108.5</v>
      </c>
      <c r="I199" s="18" t="s">
        <v>112</v>
      </c>
      <c r="J199" s="132" t="s">
        <v>34</v>
      </c>
      <c r="K199" s="10" t="s">
        <v>163</v>
      </c>
      <c r="L199" s="18" t="s">
        <v>121</v>
      </c>
      <c r="M199" s="18" t="s">
        <v>122</v>
      </c>
      <c r="N199" s="18" t="s">
        <v>72</v>
      </c>
      <c r="O199" s="15" t="s">
        <v>892</v>
      </c>
      <c r="P199" s="15">
        <v>220</v>
      </c>
      <c r="Q199" s="15" t="s">
        <v>893</v>
      </c>
      <c r="R199" s="15" t="s">
        <v>28</v>
      </c>
      <c r="S199" s="131" t="s">
        <v>34</v>
      </c>
      <c r="T199" s="10" t="s">
        <v>74</v>
      </c>
      <c r="U199" s="18" t="s">
        <v>75</v>
      </c>
      <c r="V199" s="10" t="s">
        <v>90</v>
      </c>
      <c r="W199" s="133" t="s">
        <v>34</v>
      </c>
      <c r="X199" s="10" t="s">
        <v>894</v>
      </c>
      <c r="Y199" s="21" t="s">
        <v>895</v>
      </c>
      <c r="Z199" s="25" t="s">
        <v>1165</v>
      </c>
    </row>
    <row r="200" spans="1:26" s="53" customFormat="1" ht="15.9" customHeight="1" x14ac:dyDescent="0.25">
      <c r="A200" s="6" t="s">
        <v>890</v>
      </c>
      <c r="B200" s="10" t="s">
        <v>81</v>
      </c>
      <c r="C200" s="10" t="s">
        <v>161</v>
      </c>
      <c r="D200" s="10" t="s">
        <v>83</v>
      </c>
      <c r="E200" s="10" t="s">
        <v>1169</v>
      </c>
      <c r="F200" s="132" t="s">
        <v>34</v>
      </c>
      <c r="G200" s="18" t="s">
        <v>34</v>
      </c>
      <c r="H200" s="10">
        <v>108.5</v>
      </c>
      <c r="I200" s="18" t="s">
        <v>112</v>
      </c>
      <c r="J200" s="132" t="s">
        <v>34</v>
      </c>
      <c r="K200" s="10" t="s">
        <v>163</v>
      </c>
      <c r="L200" s="18" t="s">
        <v>121</v>
      </c>
      <c r="M200" s="18" t="s">
        <v>122</v>
      </c>
      <c r="N200" s="18" t="s">
        <v>72</v>
      </c>
      <c r="O200" s="15" t="s">
        <v>892</v>
      </c>
      <c r="P200" s="15">
        <v>220</v>
      </c>
      <c r="Q200" s="15" t="s">
        <v>893</v>
      </c>
      <c r="R200" s="15" t="s">
        <v>28</v>
      </c>
      <c r="S200" s="131" t="s">
        <v>34</v>
      </c>
      <c r="T200" s="10" t="s">
        <v>74</v>
      </c>
      <c r="U200" s="18" t="s">
        <v>75</v>
      </c>
      <c r="V200" s="10" t="s">
        <v>90</v>
      </c>
      <c r="W200" s="133" t="s">
        <v>34</v>
      </c>
      <c r="X200" s="10" t="s">
        <v>894</v>
      </c>
      <c r="Y200" s="21" t="s">
        <v>895</v>
      </c>
      <c r="Z200" s="21" t="s">
        <v>1165</v>
      </c>
    </row>
    <row r="201" spans="1:26" s="53" customFormat="1" ht="15.9" customHeight="1" x14ac:dyDescent="0.25">
      <c r="A201" s="6" t="s">
        <v>890</v>
      </c>
      <c r="B201" s="10" t="s">
        <v>81</v>
      </c>
      <c r="C201" s="10" t="s">
        <v>161</v>
      </c>
      <c r="D201" s="10" t="s">
        <v>83</v>
      </c>
      <c r="E201" s="10" t="s">
        <v>1170</v>
      </c>
      <c r="F201" s="132" t="s">
        <v>34</v>
      </c>
      <c r="G201" s="18" t="s">
        <v>34</v>
      </c>
      <c r="H201" s="10">
        <v>139.28</v>
      </c>
      <c r="I201" s="18" t="s">
        <v>112</v>
      </c>
      <c r="J201" s="132" t="s">
        <v>34</v>
      </c>
      <c r="K201" s="10" t="s">
        <v>163</v>
      </c>
      <c r="L201" s="18" t="s">
        <v>121</v>
      </c>
      <c r="M201" s="18" t="s">
        <v>122</v>
      </c>
      <c r="N201" s="18" t="s">
        <v>72</v>
      </c>
      <c r="O201" s="15" t="s">
        <v>892</v>
      </c>
      <c r="P201" s="15">
        <v>220</v>
      </c>
      <c r="Q201" s="15" t="s">
        <v>893</v>
      </c>
      <c r="R201" s="15" t="s">
        <v>28</v>
      </c>
      <c r="S201" s="131" t="s">
        <v>34</v>
      </c>
      <c r="T201" s="10" t="s">
        <v>74</v>
      </c>
      <c r="U201" s="18" t="s">
        <v>75</v>
      </c>
      <c r="V201" s="10" t="s">
        <v>90</v>
      </c>
      <c r="W201" s="133" t="s">
        <v>34</v>
      </c>
      <c r="X201" s="10" t="s">
        <v>894</v>
      </c>
      <c r="Y201" s="21" t="s">
        <v>895</v>
      </c>
      <c r="Z201" s="21" t="s">
        <v>1171</v>
      </c>
    </row>
    <row r="202" spans="1:26" s="53" customFormat="1" ht="15.9" customHeight="1" x14ac:dyDescent="0.25">
      <c r="A202" s="6" t="s">
        <v>890</v>
      </c>
      <c r="B202" s="10" t="s">
        <v>81</v>
      </c>
      <c r="C202" s="10" t="s">
        <v>161</v>
      </c>
      <c r="D202" s="10" t="s">
        <v>83</v>
      </c>
      <c r="E202" s="10" t="s">
        <v>1172</v>
      </c>
      <c r="F202" s="132" t="s">
        <v>34</v>
      </c>
      <c r="G202" s="18" t="s">
        <v>34</v>
      </c>
      <c r="H202" s="10">
        <v>178.8</v>
      </c>
      <c r="I202" s="18" t="s">
        <v>112</v>
      </c>
      <c r="J202" s="132" t="s">
        <v>34</v>
      </c>
      <c r="K202" s="10" t="s">
        <v>163</v>
      </c>
      <c r="L202" s="18" t="s">
        <v>121</v>
      </c>
      <c r="M202" s="18" t="s">
        <v>122</v>
      </c>
      <c r="N202" s="18" t="s">
        <v>72</v>
      </c>
      <c r="O202" s="15" t="s">
        <v>892</v>
      </c>
      <c r="P202" s="15">
        <v>220</v>
      </c>
      <c r="Q202" s="15" t="s">
        <v>893</v>
      </c>
      <c r="R202" s="15" t="s">
        <v>28</v>
      </c>
      <c r="S202" s="131" t="s">
        <v>34</v>
      </c>
      <c r="T202" s="10" t="s">
        <v>74</v>
      </c>
      <c r="U202" s="18" t="s">
        <v>75</v>
      </c>
      <c r="V202" s="10" t="s">
        <v>90</v>
      </c>
      <c r="W202" s="133" t="s">
        <v>34</v>
      </c>
      <c r="X202" s="10" t="s">
        <v>894</v>
      </c>
      <c r="Y202" s="21" t="s">
        <v>895</v>
      </c>
      <c r="Z202" s="21" t="s">
        <v>1165</v>
      </c>
    </row>
    <row r="203" spans="1:26" s="53" customFormat="1" ht="15.9" customHeight="1" x14ac:dyDescent="0.25">
      <c r="A203" s="6" t="s">
        <v>852</v>
      </c>
      <c r="B203" s="10" t="s">
        <v>129</v>
      </c>
      <c r="C203" s="10" t="s">
        <v>179</v>
      </c>
      <c r="D203" s="10" t="s">
        <v>180</v>
      </c>
      <c r="E203" s="10" t="s">
        <v>581</v>
      </c>
      <c r="F203" s="15">
        <v>0.4</v>
      </c>
      <c r="G203" s="15" t="s">
        <v>67</v>
      </c>
      <c r="H203" s="10">
        <f>Table2[[#This Row],[Concentration effective (avant conversion)]]*1000</f>
        <v>400</v>
      </c>
      <c r="I203" s="15" t="s">
        <v>68</v>
      </c>
      <c r="J203" s="132" t="s">
        <v>34</v>
      </c>
      <c r="K203" s="10" t="s">
        <v>1173</v>
      </c>
      <c r="L203" s="18" t="s">
        <v>121</v>
      </c>
      <c r="M203" s="18" t="s">
        <v>87</v>
      </c>
      <c r="N203" s="18" t="s">
        <v>72</v>
      </c>
      <c r="O203" s="15" t="s">
        <v>583</v>
      </c>
      <c r="P203" s="15" t="s">
        <v>28</v>
      </c>
      <c r="Q203" s="15" t="s">
        <v>584</v>
      </c>
      <c r="R203" s="15" t="s">
        <v>28</v>
      </c>
      <c r="S203" s="131" t="s">
        <v>34</v>
      </c>
      <c r="T203" s="10" t="s">
        <v>263</v>
      </c>
      <c r="U203" s="15" t="s">
        <v>75</v>
      </c>
      <c r="V203" s="10" t="s">
        <v>90</v>
      </c>
      <c r="W203" s="133" t="s">
        <v>34</v>
      </c>
      <c r="X203" s="10" t="s">
        <v>585</v>
      </c>
      <c r="Y203" s="21" t="s">
        <v>586</v>
      </c>
      <c r="Z203" s="21" t="s">
        <v>587</v>
      </c>
    </row>
    <row r="204" spans="1:26" s="53" customFormat="1" ht="15.9" customHeight="1" x14ac:dyDescent="0.25">
      <c r="A204" s="6" t="s">
        <v>852</v>
      </c>
      <c r="B204" s="10" t="s">
        <v>129</v>
      </c>
      <c r="C204" s="10" t="s">
        <v>179</v>
      </c>
      <c r="D204" s="10" t="s">
        <v>180</v>
      </c>
      <c r="E204" s="10" t="s">
        <v>571</v>
      </c>
      <c r="F204" s="15">
        <v>1.6</v>
      </c>
      <c r="G204" s="15" t="s">
        <v>67</v>
      </c>
      <c r="H204" s="10">
        <f>Table2[[#This Row],[Concentration effective (avant conversion)]]*1000</f>
        <v>1600</v>
      </c>
      <c r="I204" s="15" t="s">
        <v>68</v>
      </c>
      <c r="J204" s="132" t="s">
        <v>34</v>
      </c>
      <c r="K204" s="10" t="s">
        <v>588</v>
      </c>
      <c r="L204" s="18" t="s">
        <v>121</v>
      </c>
      <c r="M204" s="18" t="s">
        <v>87</v>
      </c>
      <c r="N204" s="18" t="s">
        <v>72</v>
      </c>
      <c r="O204" s="15" t="s">
        <v>583</v>
      </c>
      <c r="P204" s="15" t="s">
        <v>28</v>
      </c>
      <c r="Q204" s="15" t="s">
        <v>584</v>
      </c>
      <c r="R204" s="15" t="s">
        <v>28</v>
      </c>
      <c r="S204" s="131" t="s">
        <v>34</v>
      </c>
      <c r="T204" s="10" t="s">
        <v>263</v>
      </c>
      <c r="U204" s="15" t="s">
        <v>75</v>
      </c>
      <c r="V204" s="10" t="s">
        <v>90</v>
      </c>
      <c r="W204" s="133" t="s">
        <v>34</v>
      </c>
      <c r="X204" s="10" t="s">
        <v>585</v>
      </c>
      <c r="Y204" s="21" t="s">
        <v>586</v>
      </c>
      <c r="Z204" s="21" t="s">
        <v>587</v>
      </c>
    </row>
    <row r="205" spans="1:26" s="53" customFormat="1" ht="15.9" customHeight="1" x14ac:dyDescent="0.25">
      <c r="A205" s="6" t="s">
        <v>852</v>
      </c>
      <c r="B205" s="10" t="s">
        <v>129</v>
      </c>
      <c r="C205" s="10" t="s">
        <v>589</v>
      </c>
      <c r="D205" s="10" t="s">
        <v>590</v>
      </c>
      <c r="E205" s="10" t="s">
        <v>591</v>
      </c>
      <c r="F205" s="15">
        <v>0.76</v>
      </c>
      <c r="G205" s="15" t="s">
        <v>67</v>
      </c>
      <c r="H205" s="10">
        <f>Table2[[#This Row],[Concentration effective (avant conversion)]]*1000</f>
        <v>760</v>
      </c>
      <c r="I205" s="15" t="s">
        <v>68</v>
      </c>
      <c r="J205" s="132" t="s">
        <v>34</v>
      </c>
      <c r="K205" s="10" t="s">
        <v>1174</v>
      </c>
      <c r="L205" s="18" t="s">
        <v>121</v>
      </c>
      <c r="M205" s="18" t="s">
        <v>87</v>
      </c>
      <c r="N205" s="18" t="s">
        <v>376</v>
      </c>
      <c r="O205" s="15" t="s">
        <v>593</v>
      </c>
      <c r="P205" s="15" t="s">
        <v>28</v>
      </c>
      <c r="Q205" s="15" t="s">
        <v>28</v>
      </c>
      <c r="R205" s="15" t="s">
        <v>28</v>
      </c>
      <c r="S205" s="131" t="s">
        <v>34</v>
      </c>
      <c r="T205" s="10" t="s">
        <v>263</v>
      </c>
      <c r="U205" s="15" t="s">
        <v>75</v>
      </c>
      <c r="V205" s="10" t="s">
        <v>90</v>
      </c>
      <c r="W205" s="133" t="s">
        <v>34</v>
      </c>
      <c r="X205" s="10" t="s">
        <v>594</v>
      </c>
      <c r="Y205" s="21" t="s">
        <v>595</v>
      </c>
      <c r="Z205" s="21" t="s">
        <v>596</v>
      </c>
    </row>
    <row r="206" spans="1:26" s="53" customFormat="1" ht="15.9" customHeight="1" x14ac:dyDescent="0.25">
      <c r="A206" s="6" t="s">
        <v>852</v>
      </c>
      <c r="B206" s="10" t="s">
        <v>129</v>
      </c>
      <c r="C206" s="10" t="s">
        <v>597</v>
      </c>
      <c r="D206" s="10" t="s">
        <v>180</v>
      </c>
      <c r="E206" s="10" t="s">
        <v>605</v>
      </c>
      <c r="F206" s="18">
        <v>80.400000000000006</v>
      </c>
      <c r="G206" s="18" t="s">
        <v>599</v>
      </c>
      <c r="H206" s="10">
        <f>Table2[[#This Row],[Concentration effective (avant conversion)]]*138.905/1000</f>
        <v>11.167962000000001</v>
      </c>
      <c r="I206" s="18" t="s">
        <v>250</v>
      </c>
      <c r="J206" s="132" t="s">
        <v>34</v>
      </c>
      <c r="K206" s="10" t="s">
        <v>1175</v>
      </c>
      <c r="L206" s="18" t="s">
        <v>121</v>
      </c>
      <c r="M206" s="18" t="s">
        <v>87</v>
      </c>
      <c r="N206" s="18" t="s">
        <v>72</v>
      </c>
      <c r="O206" s="15" t="s">
        <v>601</v>
      </c>
      <c r="P206" s="15" t="s">
        <v>28</v>
      </c>
      <c r="Q206" s="15">
        <v>5.5</v>
      </c>
      <c r="R206" s="15" t="s">
        <v>28</v>
      </c>
      <c r="S206" s="15" t="s">
        <v>607</v>
      </c>
      <c r="T206" s="10" t="s">
        <v>113</v>
      </c>
      <c r="U206" s="18" t="s">
        <v>75</v>
      </c>
      <c r="V206" s="10" t="s">
        <v>90</v>
      </c>
      <c r="W206" s="133" t="s">
        <v>34</v>
      </c>
      <c r="X206" s="10" t="s">
        <v>603</v>
      </c>
      <c r="Y206" s="21" t="s">
        <v>604</v>
      </c>
      <c r="Z206" s="21" t="s">
        <v>2028</v>
      </c>
    </row>
    <row r="207" spans="1:26" s="53" customFormat="1" ht="15.9" customHeight="1" x14ac:dyDescent="0.25">
      <c r="A207" s="6" t="s">
        <v>856</v>
      </c>
      <c r="B207" s="10" t="s">
        <v>81</v>
      </c>
      <c r="C207" s="10" t="s">
        <v>147</v>
      </c>
      <c r="D207" s="15" t="s">
        <v>83</v>
      </c>
      <c r="E207" s="10" t="s">
        <v>273</v>
      </c>
      <c r="F207" s="10">
        <v>5</v>
      </c>
      <c r="G207" s="10" t="s">
        <v>67</v>
      </c>
      <c r="H207" s="10">
        <f>Table2[[#This Row],[Concentration effective (avant conversion)]]*1000</f>
        <v>5000</v>
      </c>
      <c r="I207" s="10" t="s">
        <v>98</v>
      </c>
      <c r="J207" s="132" t="s">
        <v>34</v>
      </c>
      <c r="K207" s="10" t="s">
        <v>1176</v>
      </c>
      <c r="L207" s="10" t="s">
        <v>70</v>
      </c>
      <c r="M207" s="10" t="s">
        <v>87</v>
      </c>
      <c r="N207" s="10" t="s">
        <v>72</v>
      </c>
      <c r="O207" s="10" t="s">
        <v>100</v>
      </c>
      <c r="P207" s="10" t="s">
        <v>28</v>
      </c>
      <c r="Q207" s="10" t="s">
        <v>28</v>
      </c>
      <c r="R207" s="10" t="s">
        <v>28</v>
      </c>
      <c r="S207" s="133" t="s">
        <v>34</v>
      </c>
      <c r="T207" s="10" t="s">
        <v>263</v>
      </c>
      <c r="U207" s="10" t="s">
        <v>75</v>
      </c>
      <c r="V207" s="10" t="s">
        <v>90</v>
      </c>
      <c r="W207" s="133" t="s">
        <v>34</v>
      </c>
      <c r="X207" s="10" t="s">
        <v>1177</v>
      </c>
      <c r="Y207" s="21" t="s">
        <v>1178</v>
      </c>
      <c r="Z207" s="21" t="s">
        <v>1179</v>
      </c>
    </row>
    <row r="208" spans="1:26" s="53" customFormat="1" ht="15.9" customHeight="1" x14ac:dyDescent="0.25">
      <c r="A208" s="6" t="s">
        <v>856</v>
      </c>
      <c r="B208" s="10" t="s">
        <v>81</v>
      </c>
      <c r="C208" s="10" t="s">
        <v>147</v>
      </c>
      <c r="D208" s="15" t="s">
        <v>83</v>
      </c>
      <c r="E208" s="10" t="s">
        <v>1180</v>
      </c>
      <c r="F208" s="10">
        <v>0.05</v>
      </c>
      <c r="G208" s="10" t="s">
        <v>67</v>
      </c>
      <c r="H208" s="10">
        <f>Table2[[#This Row],[Concentration effective (avant conversion)]]*1000</f>
        <v>50</v>
      </c>
      <c r="I208" s="10" t="s">
        <v>98</v>
      </c>
      <c r="J208" s="132" t="s">
        <v>34</v>
      </c>
      <c r="K208" s="10" t="s">
        <v>163</v>
      </c>
      <c r="L208" s="10" t="s">
        <v>121</v>
      </c>
      <c r="M208" s="10" t="s">
        <v>122</v>
      </c>
      <c r="N208" s="10" t="s">
        <v>72</v>
      </c>
      <c r="O208" s="10" t="s">
        <v>100</v>
      </c>
      <c r="P208" s="10" t="s">
        <v>28</v>
      </c>
      <c r="Q208" s="10" t="s">
        <v>28</v>
      </c>
      <c r="R208" s="10" t="s">
        <v>28</v>
      </c>
      <c r="S208" s="133" t="s">
        <v>34</v>
      </c>
      <c r="T208" s="10" t="s">
        <v>263</v>
      </c>
      <c r="U208" s="10" t="s">
        <v>75</v>
      </c>
      <c r="V208" s="10" t="s">
        <v>90</v>
      </c>
      <c r="W208" s="133" t="s">
        <v>34</v>
      </c>
      <c r="X208" s="10" t="s">
        <v>1177</v>
      </c>
      <c r="Y208" s="21" t="s">
        <v>1178</v>
      </c>
      <c r="Z208" s="21" t="s">
        <v>1181</v>
      </c>
    </row>
    <row r="209" spans="1:26" s="53" customFormat="1" ht="15.9" customHeight="1" x14ac:dyDescent="0.25">
      <c r="A209" s="6" t="s">
        <v>856</v>
      </c>
      <c r="B209" s="10" t="s">
        <v>81</v>
      </c>
      <c r="C209" s="10" t="s">
        <v>147</v>
      </c>
      <c r="D209" s="15" t="s">
        <v>83</v>
      </c>
      <c r="E209" s="10" t="s">
        <v>1182</v>
      </c>
      <c r="F209" s="10">
        <v>0.09</v>
      </c>
      <c r="G209" s="10" t="s">
        <v>67</v>
      </c>
      <c r="H209" s="10">
        <f>Table2[[#This Row],[Concentration effective (avant conversion)]]*1000</f>
        <v>90</v>
      </c>
      <c r="I209" s="10" t="s">
        <v>98</v>
      </c>
      <c r="J209" s="132" t="s">
        <v>34</v>
      </c>
      <c r="K209" s="10" t="s">
        <v>163</v>
      </c>
      <c r="L209" s="10" t="s">
        <v>121</v>
      </c>
      <c r="M209" s="10" t="s">
        <v>122</v>
      </c>
      <c r="N209" s="10" t="s">
        <v>72</v>
      </c>
      <c r="O209" s="10" t="s">
        <v>100</v>
      </c>
      <c r="P209" s="10" t="s">
        <v>28</v>
      </c>
      <c r="Q209" s="10" t="s">
        <v>28</v>
      </c>
      <c r="R209" s="10" t="s">
        <v>28</v>
      </c>
      <c r="S209" s="133" t="s">
        <v>34</v>
      </c>
      <c r="T209" s="10" t="s">
        <v>263</v>
      </c>
      <c r="U209" s="10" t="s">
        <v>75</v>
      </c>
      <c r="V209" s="10" t="s">
        <v>90</v>
      </c>
      <c r="W209" s="133" t="s">
        <v>34</v>
      </c>
      <c r="X209" s="10" t="s">
        <v>1177</v>
      </c>
      <c r="Y209" s="21" t="s">
        <v>1178</v>
      </c>
      <c r="Z209" s="21" t="s">
        <v>1181</v>
      </c>
    </row>
    <row r="210" spans="1:26" ht="15.9" customHeight="1" x14ac:dyDescent="0.25">
      <c r="A210" s="6" t="s">
        <v>856</v>
      </c>
      <c r="B210" s="10" t="s">
        <v>129</v>
      </c>
      <c r="C210" s="10" t="s">
        <v>179</v>
      </c>
      <c r="D210" s="10" t="s">
        <v>180</v>
      </c>
      <c r="E210" s="10" t="s">
        <v>1183</v>
      </c>
      <c r="F210" s="10">
        <v>0.13</v>
      </c>
      <c r="G210" s="10" t="s">
        <v>67</v>
      </c>
      <c r="H210" s="10">
        <f>Table2[[#This Row],[Concentration effective (avant conversion)]]*1000</f>
        <v>130</v>
      </c>
      <c r="I210" s="10" t="s">
        <v>98</v>
      </c>
      <c r="J210" s="132" t="s">
        <v>34</v>
      </c>
      <c r="K210" s="10" t="s">
        <v>163</v>
      </c>
      <c r="L210" s="10" t="s">
        <v>121</v>
      </c>
      <c r="M210" s="10" t="s">
        <v>87</v>
      </c>
      <c r="N210" s="10" t="s">
        <v>72</v>
      </c>
      <c r="O210" s="10" t="s">
        <v>583</v>
      </c>
      <c r="P210" s="10" t="s">
        <v>28</v>
      </c>
      <c r="Q210" s="78" t="s">
        <v>1184</v>
      </c>
      <c r="R210" s="10" t="s">
        <v>28</v>
      </c>
      <c r="S210" s="133" t="s">
        <v>34</v>
      </c>
      <c r="T210" s="10" t="s">
        <v>263</v>
      </c>
      <c r="U210" s="10" t="s">
        <v>75</v>
      </c>
      <c r="V210" s="10" t="s">
        <v>90</v>
      </c>
      <c r="W210" s="133" t="s">
        <v>34</v>
      </c>
      <c r="X210" s="10" t="s">
        <v>1177</v>
      </c>
      <c r="Y210" s="21" t="s">
        <v>1178</v>
      </c>
      <c r="Z210" s="21" t="s">
        <v>1185</v>
      </c>
    </row>
    <row r="211" spans="1:26" ht="15.9" customHeight="1" x14ac:dyDescent="0.25">
      <c r="A211" s="6" t="s">
        <v>856</v>
      </c>
      <c r="B211" s="10" t="s">
        <v>63</v>
      </c>
      <c r="C211" s="10" t="s">
        <v>1186</v>
      </c>
      <c r="D211" s="10" t="s">
        <v>1187</v>
      </c>
      <c r="E211" s="10" t="s">
        <v>66</v>
      </c>
      <c r="F211" s="10" t="s">
        <v>1188</v>
      </c>
      <c r="G211" s="10" t="s">
        <v>67</v>
      </c>
      <c r="H211" s="10" t="s">
        <v>1189</v>
      </c>
      <c r="I211" s="10" t="s">
        <v>98</v>
      </c>
      <c r="J211" s="132" t="s">
        <v>34</v>
      </c>
      <c r="K211" s="10" t="s">
        <v>69</v>
      </c>
      <c r="L211" s="10" t="s">
        <v>70</v>
      </c>
      <c r="M211" s="10" t="s">
        <v>87</v>
      </c>
      <c r="N211" s="10" t="s">
        <v>72</v>
      </c>
      <c r="O211" s="10" t="s">
        <v>1190</v>
      </c>
      <c r="P211" s="10" t="s">
        <v>28</v>
      </c>
      <c r="Q211" s="10" t="s">
        <v>1191</v>
      </c>
      <c r="R211" s="10" t="s">
        <v>28</v>
      </c>
      <c r="S211" s="133" t="s">
        <v>34</v>
      </c>
      <c r="T211" s="10" t="s">
        <v>263</v>
      </c>
      <c r="U211" s="10" t="s">
        <v>75</v>
      </c>
      <c r="V211" s="10" t="s">
        <v>90</v>
      </c>
      <c r="W211" s="133" t="s">
        <v>34</v>
      </c>
      <c r="X211" s="10" t="s">
        <v>1177</v>
      </c>
      <c r="Y211" s="21" t="s">
        <v>1178</v>
      </c>
      <c r="Z211" s="21" t="s">
        <v>1974</v>
      </c>
    </row>
    <row r="212" spans="1:26" ht="15.9" customHeight="1" x14ac:dyDescent="0.25">
      <c r="A212" s="6" t="s">
        <v>837</v>
      </c>
      <c r="B212" s="10" t="s">
        <v>63</v>
      </c>
      <c r="C212" s="10" t="s">
        <v>838</v>
      </c>
      <c r="D212" s="10" t="s">
        <v>839</v>
      </c>
      <c r="E212" s="10" t="s">
        <v>1192</v>
      </c>
      <c r="F212" s="18" t="s">
        <v>1193</v>
      </c>
      <c r="G212" s="18" t="s">
        <v>67</v>
      </c>
      <c r="H212" s="32" t="s">
        <v>1194</v>
      </c>
      <c r="I212" s="18" t="s">
        <v>86</v>
      </c>
      <c r="J212" s="132" t="s">
        <v>34</v>
      </c>
      <c r="K212" s="10" t="s">
        <v>163</v>
      </c>
      <c r="L212" s="18" t="s">
        <v>121</v>
      </c>
      <c r="M212" s="18" t="s">
        <v>122</v>
      </c>
      <c r="N212" s="18" t="s">
        <v>72</v>
      </c>
      <c r="O212" s="15" t="s">
        <v>1195</v>
      </c>
      <c r="P212" s="15" t="s">
        <v>28</v>
      </c>
      <c r="Q212" s="15" t="s">
        <v>1196</v>
      </c>
      <c r="R212" s="15" t="s">
        <v>28</v>
      </c>
      <c r="S212" s="133" t="s">
        <v>34</v>
      </c>
      <c r="T212" s="10" t="s">
        <v>263</v>
      </c>
      <c r="U212" s="18" t="s">
        <v>75</v>
      </c>
      <c r="V212" s="10" t="s">
        <v>90</v>
      </c>
      <c r="W212" s="133" t="s">
        <v>34</v>
      </c>
      <c r="X212" s="10" t="s">
        <v>1197</v>
      </c>
      <c r="Y212" s="21" t="s">
        <v>1198</v>
      </c>
      <c r="Z212" s="21" t="s">
        <v>1199</v>
      </c>
    </row>
    <row r="213" spans="1:26" ht="15.9" customHeight="1" x14ac:dyDescent="0.25">
      <c r="A213" s="6" t="s">
        <v>856</v>
      </c>
      <c r="B213" s="10" t="s">
        <v>129</v>
      </c>
      <c r="C213" s="10" t="s">
        <v>610</v>
      </c>
      <c r="D213" s="10" t="s">
        <v>590</v>
      </c>
      <c r="E213" s="10" t="s">
        <v>571</v>
      </c>
      <c r="F213" s="18">
        <v>29.19</v>
      </c>
      <c r="G213" s="18" t="s">
        <v>240</v>
      </c>
      <c r="H213" s="10">
        <f>Table2[[#This Row],[Concentration effective (avant conversion)]]*138.905</f>
        <v>4054.6369500000001</v>
      </c>
      <c r="I213" s="18" t="s">
        <v>86</v>
      </c>
      <c r="J213" s="132" t="s">
        <v>34</v>
      </c>
      <c r="K213" s="10" t="s">
        <v>69</v>
      </c>
      <c r="L213" s="18" t="s">
        <v>121</v>
      </c>
      <c r="M213" s="18" t="s">
        <v>87</v>
      </c>
      <c r="N213" s="18" t="s">
        <v>376</v>
      </c>
      <c r="O213" s="15" t="s">
        <v>100</v>
      </c>
      <c r="P213" s="15" t="s">
        <v>28</v>
      </c>
      <c r="Q213" s="15">
        <v>8</v>
      </c>
      <c r="R213" s="15" t="s">
        <v>28</v>
      </c>
      <c r="S213" s="133" t="s">
        <v>34</v>
      </c>
      <c r="T213" s="10" t="s">
        <v>263</v>
      </c>
      <c r="U213" s="18" t="s">
        <v>75</v>
      </c>
      <c r="V213" s="10" t="s">
        <v>90</v>
      </c>
      <c r="W213" s="133" t="s">
        <v>34</v>
      </c>
      <c r="X213" s="10" t="s">
        <v>611</v>
      </c>
      <c r="Y213" s="21" t="s">
        <v>612</v>
      </c>
      <c r="Z213" s="21" t="s">
        <v>1982</v>
      </c>
    </row>
    <row r="214" spans="1:26" ht="15.9" customHeight="1" x14ac:dyDescent="0.25">
      <c r="A214" s="6" t="s">
        <v>856</v>
      </c>
      <c r="B214" s="10" t="s">
        <v>81</v>
      </c>
      <c r="C214" s="10" t="s">
        <v>1200</v>
      </c>
      <c r="D214" s="10" t="s">
        <v>371</v>
      </c>
      <c r="E214" s="10" t="s">
        <v>613</v>
      </c>
      <c r="F214" s="18">
        <f>0.6*10^-7</f>
        <v>5.9999999999999995E-8</v>
      </c>
      <c r="G214" s="18" t="s">
        <v>614</v>
      </c>
      <c r="H214" s="10">
        <f>Table2[[#This Row],[Concentration effective (avant conversion)]]*138.905*1000000</f>
        <v>8.3342999999999989</v>
      </c>
      <c r="I214" s="12" t="s">
        <v>615</v>
      </c>
      <c r="J214" s="132" t="s">
        <v>34</v>
      </c>
      <c r="K214" s="10" t="s">
        <v>1201</v>
      </c>
      <c r="L214" s="18" t="s">
        <v>375</v>
      </c>
      <c r="M214" s="18" t="s">
        <v>87</v>
      </c>
      <c r="N214" s="18" t="s">
        <v>376</v>
      </c>
      <c r="O214" s="15" t="s">
        <v>555</v>
      </c>
      <c r="P214" s="15" t="s">
        <v>28</v>
      </c>
      <c r="Q214" s="15" t="s">
        <v>28</v>
      </c>
      <c r="R214" s="15" t="s">
        <v>28</v>
      </c>
      <c r="S214" s="133" t="s">
        <v>34</v>
      </c>
      <c r="T214" s="10" t="s">
        <v>263</v>
      </c>
      <c r="U214" s="18" t="s">
        <v>75</v>
      </c>
      <c r="V214" s="10" t="s">
        <v>90</v>
      </c>
      <c r="W214" s="133" t="s">
        <v>34</v>
      </c>
      <c r="X214" s="10" t="s">
        <v>617</v>
      </c>
      <c r="Y214" s="21" t="s">
        <v>618</v>
      </c>
      <c r="Z214" s="21" t="s">
        <v>619</v>
      </c>
    </row>
    <row r="215" spans="1:26" ht="15.9" customHeight="1" x14ac:dyDescent="0.25">
      <c r="A215" s="6" t="s">
        <v>856</v>
      </c>
      <c r="B215" s="10" t="s">
        <v>81</v>
      </c>
      <c r="C215" s="10" t="s">
        <v>620</v>
      </c>
      <c r="D215" s="10" t="s">
        <v>621</v>
      </c>
      <c r="E215" s="10" t="s">
        <v>613</v>
      </c>
      <c r="F215" s="18">
        <f>155*10^-7</f>
        <v>1.5500000000000001E-5</v>
      </c>
      <c r="G215" s="18" t="s">
        <v>614</v>
      </c>
      <c r="H215" s="10">
        <f>Table2[[#This Row],[Concentration effective (avant conversion)]]*138.905*1000000</f>
        <v>2153.0275000000001</v>
      </c>
      <c r="I215" s="12" t="s">
        <v>615</v>
      </c>
      <c r="J215" s="132" t="s">
        <v>34</v>
      </c>
      <c r="K215" s="10" t="s">
        <v>1202</v>
      </c>
      <c r="L215" s="18" t="s">
        <v>375</v>
      </c>
      <c r="M215" s="18" t="s">
        <v>87</v>
      </c>
      <c r="N215" s="18" t="s">
        <v>376</v>
      </c>
      <c r="O215" s="15" t="s">
        <v>555</v>
      </c>
      <c r="P215" s="15" t="s">
        <v>28</v>
      </c>
      <c r="Q215" s="15" t="s">
        <v>28</v>
      </c>
      <c r="R215" s="15" t="s">
        <v>28</v>
      </c>
      <c r="S215" s="133" t="s">
        <v>34</v>
      </c>
      <c r="T215" s="10" t="s">
        <v>74</v>
      </c>
      <c r="U215" s="18" t="s">
        <v>75</v>
      </c>
      <c r="V215" s="10" t="s">
        <v>90</v>
      </c>
      <c r="W215" s="133" t="s">
        <v>34</v>
      </c>
      <c r="X215" s="10" t="s">
        <v>617</v>
      </c>
      <c r="Y215" s="21" t="s">
        <v>618</v>
      </c>
      <c r="Z215" s="21" t="s">
        <v>1203</v>
      </c>
    </row>
    <row r="216" spans="1:26" ht="15.9" customHeight="1" x14ac:dyDescent="0.25">
      <c r="A216" s="6" t="s">
        <v>856</v>
      </c>
      <c r="B216" s="10" t="s">
        <v>81</v>
      </c>
      <c r="C216" s="10" t="s">
        <v>1200</v>
      </c>
      <c r="D216" s="10" t="s">
        <v>371</v>
      </c>
      <c r="E216" s="10" t="s">
        <v>566</v>
      </c>
      <c r="F216" s="18">
        <f>1*10^-6</f>
        <v>9.9999999999999995E-7</v>
      </c>
      <c r="G216" s="18" t="s">
        <v>614</v>
      </c>
      <c r="H216" s="10">
        <f>Table2[[#This Row],[Concentration effective (avant conversion)]]*138.905*1000000</f>
        <v>138.90499999999997</v>
      </c>
      <c r="I216" s="12" t="s">
        <v>615</v>
      </c>
      <c r="J216" s="132" t="s">
        <v>34</v>
      </c>
      <c r="K216" s="10" t="s">
        <v>163</v>
      </c>
      <c r="L216" s="18" t="s">
        <v>375</v>
      </c>
      <c r="M216" s="18" t="s">
        <v>87</v>
      </c>
      <c r="N216" s="18" t="s">
        <v>376</v>
      </c>
      <c r="O216" s="15" t="s">
        <v>555</v>
      </c>
      <c r="P216" s="15" t="s">
        <v>28</v>
      </c>
      <c r="Q216" s="15" t="s">
        <v>28</v>
      </c>
      <c r="R216" s="15" t="s">
        <v>28</v>
      </c>
      <c r="S216" s="133" t="s">
        <v>34</v>
      </c>
      <c r="T216" s="10" t="s">
        <v>263</v>
      </c>
      <c r="U216" s="18" t="s">
        <v>75</v>
      </c>
      <c r="V216" s="10" t="s">
        <v>90</v>
      </c>
      <c r="W216" s="133" t="s">
        <v>34</v>
      </c>
      <c r="X216" s="10" t="s">
        <v>617</v>
      </c>
      <c r="Y216" s="21" t="s">
        <v>618</v>
      </c>
      <c r="Z216" s="21" t="s">
        <v>619</v>
      </c>
    </row>
    <row r="217" spans="1:26" ht="15.9" customHeight="1" x14ac:dyDescent="0.25">
      <c r="A217" s="6" t="s">
        <v>856</v>
      </c>
      <c r="B217" s="10" t="s">
        <v>81</v>
      </c>
      <c r="C217" s="10" t="s">
        <v>1200</v>
      </c>
      <c r="D217" s="10" t="s">
        <v>371</v>
      </c>
      <c r="E217" s="10" t="s">
        <v>562</v>
      </c>
      <c r="F217" s="18">
        <f>1*10^-5</f>
        <v>1.0000000000000001E-5</v>
      </c>
      <c r="G217" s="18" t="s">
        <v>614</v>
      </c>
      <c r="H217" s="10">
        <f>Table2[[#This Row],[Concentration effective (avant conversion)]]*138.905*1000000</f>
        <v>1389.0500000000002</v>
      </c>
      <c r="I217" s="12" t="s">
        <v>615</v>
      </c>
      <c r="J217" s="132" t="s">
        <v>34</v>
      </c>
      <c r="K217" s="10" t="s">
        <v>163</v>
      </c>
      <c r="L217" s="18" t="s">
        <v>375</v>
      </c>
      <c r="M217" s="18" t="s">
        <v>87</v>
      </c>
      <c r="N217" s="18" t="s">
        <v>376</v>
      </c>
      <c r="O217" s="15" t="s">
        <v>555</v>
      </c>
      <c r="P217" s="15" t="s">
        <v>28</v>
      </c>
      <c r="Q217" s="15" t="s">
        <v>28</v>
      </c>
      <c r="R217" s="15" t="s">
        <v>28</v>
      </c>
      <c r="S217" s="133" t="s">
        <v>34</v>
      </c>
      <c r="T217" s="10" t="s">
        <v>263</v>
      </c>
      <c r="U217" s="18" t="s">
        <v>75</v>
      </c>
      <c r="V217" s="10" t="s">
        <v>90</v>
      </c>
      <c r="W217" s="133" t="s">
        <v>34</v>
      </c>
      <c r="X217" s="10" t="s">
        <v>617</v>
      </c>
      <c r="Y217" s="21" t="s">
        <v>618</v>
      </c>
      <c r="Z217" s="21" t="s">
        <v>619</v>
      </c>
    </row>
    <row r="218" spans="1:26" ht="15.9" customHeight="1" x14ac:dyDescent="0.25">
      <c r="A218" s="6" t="s">
        <v>856</v>
      </c>
      <c r="B218" s="10" t="s">
        <v>81</v>
      </c>
      <c r="C218" s="10" t="s">
        <v>620</v>
      </c>
      <c r="D218" s="10" t="s">
        <v>621</v>
      </c>
      <c r="E218" s="10" t="s">
        <v>562</v>
      </c>
      <c r="F218" s="18" t="s">
        <v>1204</v>
      </c>
      <c r="G218" s="18" t="s">
        <v>614</v>
      </c>
      <c r="H218" s="10" t="s">
        <v>1205</v>
      </c>
      <c r="I218" s="12" t="s">
        <v>615</v>
      </c>
      <c r="J218" s="131" t="s">
        <v>34</v>
      </c>
      <c r="K218" s="10" t="s">
        <v>163</v>
      </c>
      <c r="L218" s="18" t="s">
        <v>375</v>
      </c>
      <c r="M218" s="18" t="s">
        <v>87</v>
      </c>
      <c r="N218" s="18" t="s">
        <v>376</v>
      </c>
      <c r="O218" s="15" t="s">
        <v>555</v>
      </c>
      <c r="P218" s="15" t="s">
        <v>28</v>
      </c>
      <c r="Q218" s="15" t="s">
        <v>28</v>
      </c>
      <c r="R218" s="15" t="s">
        <v>28</v>
      </c>
      <c r="S218" s="133" t="s">
        <v>34</v>
      </c>
      <c r="T218" s="10" t="s">
        <v>263</v>
      </c>
      <c r="U218" s="18" t="s">
        <v>75</v>
      </c>
      <c r="V218" s="10" t="s">
        <v>90</v>
      </c>
      <c r="W218" s="133" t="s">
        <v>34</v>
      </c>
      <c r="X218" s="10" t="s">
        <v>617</v>
      </c>
      <c r="Y218" s="21" t="s">
        <v>618</v>
      </c>
      <c r="Z218" s="21" t="s">
        <v>1206</v>
      </c>
    </row>
    <row r="219" spans="1:26" ht="15.9" customHeight="1" x14ac:dyDescent="0.25">
      <c r="A219" s="6" t="s">
        <v>852</v>
      </c>
      <c r="B219" s="10" t="s">
        <v>1156</v>
      </c>
      <c r="C219" s="10" t="s">
        <v>1033</v>
      </c>
      <c r="D219" s="10" t="s">
        <v>662</v>
      </c>
      <c r="E219" s="10" t="s">
        <v>1207</v>
      </c>
      <c r="F219" s="18">
        <v>2.5</v>
      </c>
      <c r="G219" s="18" t="s">
        <v>67</v>
      </c>
      <c r="H219" s="10">
        <f>Table2[[#This Row],[Concentration effective (avant conversion)]]*1000</f>
        <v>2500</v>
      </c>
      <c r="I219" s="18" t="s">
        <v>86</v>
      </c>
      <c r="J219" s="131" t="s">
        <v>34</v>
      </c>
      <c r="K219" s="10" t="s">
        <v>163</v>
      </c>
      <c r="L219" s="18" t="s">
        <v>121</v>
      </c>
      <c r="M219" s="18" t="s">
        <v>87</v>
      </c>
      <c r="N219" s="18" t="s">
        <v>72</v>
      </c>
      <c r="O219" s="15">
        <v>21</v>
      </c>
      <c r="P219" s="15" t="s">
        <v>28</v>
      </c>
      <c r="Q219" s="15" t="s">
        <v>28</v>
      </c>
      <c r="R219" s="15" t="s">
        <v>28</v>
      </c>
      <c r="S219" s="133" t="s">
        <v>34</v>
      </c>
      <c r="T219" s="10" t="s">
        <v>263</v>
      </c>
      <c r="U219" s="18" t="s">
        <v>75</v>
      </c>
      <c r="V219" s="10" t="s">
        <v>90</v>
      </c>
      <c r="W219" s="133" t="s">
        <v>34</v>
      </c>
      <c r="X219" s="10" t="s">
        <v>1208</v>
      </c>
      <c r="Y219" s="21" t="s">
        <v>1209</v>
      </c>
      <c r="Z219" s="21" t="s">
        <v>1210</v>
      </c>
    </row>
    <row r="220" spans="1:26" ht="15.9" customHeight="1" x14ac:dyDescent="0.25">
      <c r="A220" s="6" t="s">
        <v>852</v>
      </c>
      <c r="B220" s="10" t="s">
        <v>1156</v>
      </c>
      <c r="C220" s="10" t="s">
        <v>1033</v>
      </c>
      <c r="D220" s="10" t="s">
        <v>662</v>
      </c>
      <c r="E220" s="10" t="s">
        <v>1211</v>
      </c>
      <c r="F220" s="18">
        <v>25</v>
      </c>
      <c r="G220" s="18" t="s">
        <v>67</v>
      </c>
      <c r="H220" s="10">
        <f>Table2[[#This Row],[Concentration effective (avant conversion)]]*1000</f>
        <v>25000</v>
      </c>
      <c r="I220" s="18" t="s">
        <v>86</v>
      </c>
      <c r="J220" s="131" t="s">
        <v>34</v>
      </c>
      <c r="K220" s="10" t="s">
        <v>163</v>
      </c>
      <c r="L220" s="18" t="s">
        <v>121</v>
      </c>
      <c r="M220" s="18" t="s">
        <v>87</v>
      </c>
      <c r="N220" s="18" t="s">
        <v>72</v>
      </c>
      <c r="O220" s="15">
        <v>21</v>
      </c>
      <c r="P220" s="15" t="s">
        <v>28</v>
      </c>
      <c r="Q220" s="15" t="s">
        <v>28</v>
      </c>
      <c r="R220" s="15" t="s">
        <v>28</v>
      </c>
      <c r="S220" s="133" t="s">
        <v>34</v>
      </c>
      <c r="T220" s="10" t="s">
        <v>263</v>
      </c>
      <c r="U220" s="18" t="s">
        <v>75</v>
      </c>
      <c r="V220" s="10" t="s">
        <v>90</v>
      </c>
      <c r="W220" s="133" t="s">
        <v>34</v>
      </c>
      <c r="X220" s="10" t="s">
        <v>1208</v>
      </c>
      <c r="Y220" s="21" t="s">
        <v>1209</v>
      </c>
      <c r="Z220" s="21" t="s">
        <v>1210</v>
      </c>
    </row>
    <row r="221" spans="1:26" ht="15.9" customHeight="1" x14ac:dyDescent="0.25">
      <c r="A221" s="6" t="s">
        <v>837</v>
      </c>
      <c r="B221" s="10" t="s">
        <v>81</v>
      </c>
      <c r="C221" s="10" t="s">
        <v>161</v>
      </c>
      <c r="D221" s="10" t="s">
        <v>83</v>
      </c>
      <c r="E221" s="10" t="s">
        <v>632</v>
      </c>
      <c r="F221" s="10">
        <v>9.9499999999999993</v>
      </c>
      <c r="G221" s="18" t="s">
        <v>67</v>
      </c>
      <c r="H221" s="10">
        <f>Table2[[#This Row],[Concentration effective (avant conversion)]]*1000</f>
        <v>9950</v>
      </c>
      <c r="I221" s="18" t="s">
        <v>642</v>
      </c>
      <c r="J221" s="131" t="s">
        <v>34</v>
      </c>
      <c r="K221" s="10" t="s">
        <v>69</v>
      </c>
      <c r="L221" s="18" t="s">
        <v>70</v>
      </c>
      <c r="M221" s="18" t="s">
        <v>87</v>
      </c>
      <c r="N221" s="18" t="s">
        <v>72</v>
      </c>
      <c r="O221" s="15" t="s">
        <v>628</v>
      </c>
      <c r="P221" s="15">
        <v>250</v>
      </c>
      <c r="Q221" s="15" t="s">
        <v>641</v>
      </c>
      <c r="R221" s="15" t="s">
        <v>28</v>
      </c>
      <c r="S221" s="133" t="s">
        <v>34</v>
      </c>
      <c r="T221" s="10" t="s">
        <v>113</v>
      </c>
      <c r="U221" s="18" t="s">
        <v>75</v>
      </c>
      <c r="V221" s="10" t="s">
        <v>90</v>
      </c>
      <c r="W221" s="133" t="s">
        <v>34</v>
      </c>
      <c r="X221" s="10" t="s">
        <v>630</v>
      </c>
      <c r="Y221" s="21" t="s">
        <v>631</v>
      </c>
      <c r="Z221" s="21" t="s">
        <v>1163</v>
      </c>
    </row>
    <row r="222" spans="1:26" ht="15.9" customHeight="1" x14ac:dyDescent="0.25">
      <c r="A222" s="6" t="s">
        <v>837</v>
      </c>
      <c r="B222" s="10" t="s">
        <v>81</v>
      </c>
      <c r="C222" s="10" t="s">
        <v>161</v>
      </c>
      <c r="D222" s="10" t="s">
        <v>83</v>
      </c>
      <c r="E222" s="10" t="s">
        <v>625</v>
      </c>
      <c r="F222" s="10">
        <v>10.19</v>
      </c>
      <c r="G222" s="18" t="s">
        <v>67</v>
      </c>
      <c r="H222" s="10">
        <f>Table2[[#This Row],[Concentration effective (avant conversion)]]*1000</f>
        <v>10190</v>
      </c>
      <c r="I222" s="18" t="s">
        <v>635</v>
      </c>
      <c r="J222" s="131" t="s">
        <v>34</v>
      </c>
      <c r="K222" s="10" t="s">
        <v>1212</v>
      </c>
      <c r="L222" s="18" t="s">
        <v>70</v>
      </c>
      <c r="M222" s="18" t="s">
        <v>87</v>
      </c>
      <c r="N222" s="18" t="s">
        <v>72</v>
      </c>
      <c r="O222" s="15" t="s">
        <v>628</v>
      </c>
      <c r="P222" s="15">
        <v>250</v>
      </c>
      <c r="Q222" s="15" t="s">
        <v>1213</v>
      </c>
      <c r="R222" s="15" t="s">
        <v>28</v>
      </c>
      <c r="S222" s="133" t="s">
        <v>34</v>
      </c>
      <c r="T222" s="10" t="s">
        <v>74</v>
      </c>
      <c r="U222" s="18" t="s">
        <v>75</v>
      </c>
      <c r="V222" s="10" t="s">
        <v>90</v>
      </c>
      <c r="W222" s="133" t="s">
        <v>34</v>
      </c>
      <c r="X222" s="10" t="s">
        <v>630</v>
      </c>
      <c r="Y222" s="21" t="s">
        <v>631</v>
      </c>
      <c r="Z222" s="21" t="s">
        <v>1214</v>
      </c>
    </row>
    <row r="223" spans="1:26" ht="15.9" customHeight="1" x14ac:dyDescent="0.25">
      <c r="A223" s="6" t="s">
        <v>890</v>
      </c>
      <c r="B223" s="10" t="s">
        <v>81</v>
      </c>
      <c r="C223" s="10" t="s">
        <v>161</v>
      </c>
      <c r="D223" s="10" t="s">
        <v>83</v>
      </c>
      <c r="E223" s="10" t="s">
        <v>328</v>
      </c>
      <c r="F223" s="18">
        <v>16.2</v>
      </c>
      <c r="G223" s="18" t="s">
        <v>67</v>
      </c>
      <c r="H223" s="10">
        <f>Table2[[#This Row],[Concentration effective (avant conversion)]]*1000</f>
        <v>16200</v>
      </c>
      <c r="I223" s="18" t="s">
        <v>112</v>
      </c>
      <c r="J223" s="132" t="s">
        <v>34</v>
      </c>
      <c r="K223" s="10" t="s">
        <v>1215</v>
      </c>
      <c r="L223" s="18" t="s">
        <v>70</v>
      </c>
      <c r="M223" s="18" t="s">
        <v>87</v>
      </c>
      <c r="N223" s="18" t="s">
        <v>72</v>
      </c>
      <c r="O223" s="15" t="s">
        <v>892</v>
      </c>
      <c r="P223" s="15">
        <v>220</v>
      </c>
      <c r="Q223" s="15" t="s">
        <v>893</v>
      </c>
      <c r="R223" s="15" t="s">
        <v>28</v>
      </c>
      <c r="S223" s="131" t="s">
        <v>34</v>
      </c>
      <c r="T223" s="10" t="s">
        <v>113</v>
      </c>
      <c r="U223" s="18" t="s">
        <v>75</v>
      </c>
      <c r="V223" s="10" t="s">
        <v>90</v>
      </c>
      <c r="W223" s="133" t="s">
        <v>34</v>
      </c>
      <c r="X223" s="10" t="s">
        <v>894</v>
      </c>
      <c r="Y223" s="21" t="s">
        <v>895</v>
      </c>
      <c r="Z223" s="21" t="s">
        <v>896</v>
      </c>
    </row>
    <row r="224" spans="1:26" ht="15.9" customHeight="1" x14ac:dyDescent="0.25">
      <c r="A224" s="6" t="s">
        <v>837</v>
      </c>
      <c r="B224" s="10" t="s">
        <v>81</v>
      </c>
      <c r="C224" s="10" t="s">
        <v>161</v>
      </c>
      <c r="D224" s="10" t="s">
        <v>83</v>
      </c>
      <c r="E224" s="10" t="s">
        <v>632</v>
      </c>
      <c r="F224" s="10">
        <v>18.850000000000001</v>
      </c>
      <c r="G224" s="18" t="s">
        <v>67</v>
      </c>
      <c r="H224" s="10">
        <f>Table2[[#This Row],[Concentration effective (avant conversion)]]*1000</f>
        <v>18850</v>
      </c>
      <c r="I224" s="18" t="s">
        <v>635</v>
      </c>
      <c r="J224" s="131" t="s">
        <v>34</v>
      </c>
      <c r="K224" s="10" t="s">
        <v>1216</v>
      </c>
      <c r="L224" s="18" t="s">
        <v>70</v>
      </c>
      <c r="M224" s="18" t="s">
        <v>87</v>
      </c>
      <c r="N224" s="18" t="s">
        <v>72</v>
      </c>
      <c r="O224" s="15" t="s">
        <v>628</v>
      </c>
      <c r="P224" s="15">
        <v>250</v>
      </c>
      <c r="Q224" s="15" t="s">
        <v>1217</v>
      </c>
      <c r="R224" s="15" t="s">
        <v>28</v>
      </c>
      <c r="S224" s="133" t="s">
        <v>34</v>
      </c>
      <c r="T224" s="10" t="s">
        <v>74</v>
      </c>
      <c r="U224" s="18" t="s">
        <v>75</v>
      </c>
      <c r="V224" s="10" t="s">
        <v>90</v>
      </c>
      <c r="W224" s="133" t="s">
        <v>34</v>
      </c>
      <c r="X224" s="10" t="s">
        <v>630</v>
      </c>
      <c r="Y224" s="21" t="s">
        <v>631</v>
      </c>
      <c r="Z224" s="21" t="s">
        <v>1214</v>
      </c>
    </row>
    <row r="225" spans="1:26" ht="15.9" customHeight="1" x14ac:dyDescent="0.25">
      <c r="A225" s="6" t="s">
        <v>837</v>
      </c>
      <c r="B225" s="10" t="s">
        <v>81</v>
      </c>
      <c r="C225" s="10" t="s">
        <v>161</v>
      </c>
      <c r="D225" s="10" t="s">
        <v>83</v>
      </c>
      <c r="E225" s="10" t="s">
        <v>625</v>
      </c>
      <c r="F225" s="10">
        <v>19.68</v>
      </c>
      <c r="G225" s="18" t="s">
        <v>67</v>
      </c>
      <c r="H225" s="10">
        <f>Table2[[#This Row],[Concentration effective (avant conversion)]]*1000</f>
        <v>19680</v>
      </c>
      <c r="I225" s="18" t="s">
        <v>626</v>
      </c>
      <c r="J225" s="131" t="s">
        <v>34</v>
      </c>
      <c r="K225" s="10" t="s">
        <v>1218</v>
      </c>
      <c r="L225" s="18" t="s">
        <v>70</v>
      </c>
      <c r="M225" s="18" t="s">
        <v>87</v>
      </c>
      <c r="N225" s="18" t="s">
        <v>72</v>
      </c>
      <c r="O225" s="15" t="s">
        <v>628</v>
      </c>
      <c r="P225" s="15">
        <v>250</v>
      </c>
      <c r="Q225" s="15" t="s">
        <v>1219</v>
      </c>
      <c r="R225" s="15" t="s">
        <v>28</v>
      </c>
      <c r="S225" s="133" t="s">
        <v>34</v>
      </c>
      <c r="T225" s="10" t="s">
        <v>74</v>
      </c>
      <c r="U225" s="18" t="s">
        <v>75</v>
      </c>
      <c r="V225" s="10" t="s">
        <v>90</v>
      </c>
      <c r="W225" s="133" t="s">
        <v>34</v>
      </c>
      <c r="X225" s="10" t="s">
        <v>630</v>
      </c>
      <c r="Y225" s="21" t="s">
        <v>631</v>
      </c>
      <c r="Z225" s="25" t="s">
        <v>1214</v>
      </c>
    </row>
    <row r="226" spans="1:26" ht="15.9" customHeight="1" x14ac:dyDescent="0.25">
      <c r="A226" s="6" t="s">
        <v>837</v>
      </c>
      <c r="B226" s="10" t="s">
        <v>81</v>
      </c>
      <c r="C226" s="10" t="s">
        <v>161</v>
      </c>
      <c r="D226" s="10" t="s">
        <v>83</v>
      </c>
      <c r="E226" s="10" t="s">
        <v>632</v>
      </c>
      <c r="F226" s="10">
        <v>33.26</v>
      </c>
      <c r="G226" s="18" t="s">
        <v>67</v>
      </c>
      <c r="H226" s="10">
        <f>Table2[[#This Row],[Concentration effective (avant conversion)]]*1000</f>
        <v>33260</v>
      </c>
      <c r="I226" s="18" t="s">
        <v>626</v>
      </c>
      <c r="J226" s="131" t="s">
        <v>34</v>
      </c>
      <c r="K226" s="10" t="s">
        <v>1220</v>
      </c>
      <c r="L226" s="18" t="s">
        <v>70</v>
      </c>
      <c r="M226" s="18" t="s">
        <v>87</v>
      </c>
      <c r="N226" s="18" t="s">
        <v>72</v>
      </c>
      <c r="O226" s="15" t="s">
        <v>628</v>
      </c>
      <c r="P226" s="15">
        <v>250</v>
      </c>
      <c r="Q226" s="15" t="s">
        <v>1217</v>
      </c>
      <c r="R226" s="15" t="s">
        <v>28</v>
      </c>
      <c r="S226" s="133" t="s">
        <v>34</v>
      </c>
      <c r="T226" s="10" t="s">
        <v>74</v>
      </c>
      <c r="U226" s="18" t="s">
        <v>75</v>
      </c>
      <c r="V226" s="10" t="s">
        <v>90</v>
      </c>
      <c r="W226" s="133" t="s">
        <v>34</v>
      </c>
      <c r="X226" s="10" t="s">
        <v>630</v>
      </c>
      <c r="Y226" s="25" t="s">
        <v>631</v>
      </c>
      <c r="Z226" s="25" t="s">
        <v>1214</v>
      </c>
    </row>
    <row r="227" spans="1:26" ht="15.9" customHeight="1" x14ac:dyDescent="0.25">
      <c r="A227" s="6" t="s">
        <v>829</v>
      </c>
      <c r="B227" s="10" t="s">
        <v>129</v>
      </c>
      <c r="C227" s="10" t="s">
        <v>1221</v>
      </c>
      <c r="D227" s="10" t="s">
        <v>1222</v>
      </c>
      <c r="E227" s="10" t="s">
        <v>1223</v>
      </c>
      <c r="F227" s="10">
        <v>40</v>
      </c>
      <c r="G227" s="18" t="s">
        <v>225</v>
      </c>
      <c r="H227" s="10">
        <f>Table2[[#This Row],[Concentration effective (avant conversion)]]*138.905</f>
        <v>5556.2</v>
      </c>
      <c r="I227" s="10" t="s">
        <v>86</v>
      </c>
      <c r="J227" s="131" t="s">
        <v>34</v>
      </c>
      <c r="K227" s="10" t="s">
        <v>163</v>
      </c>
      <c r="L227" s="10" t="s">
        <v>121</v>
      </c>
      <c r="M227" s="10" t="s">
        <v>122</v>
      </c>
      <c r="N227" s="10" t="s">
        <v>72</v>
      </c>
      <c r="O227" s="10" t="s">
        <v>28</v>
      </c>
      <c r="P227" s="10" t="s">
        <v>28</v>
      </c>
      <c r="Q227" s="10" t="s">
        <v>28</v>
      </c>
      <c r="R227" s="10" t="s">
        <v>28</v>
      </c>
      <c r="S227" s="133" t="s">
        <v>34</v>
      </c>
      <c r="T227" s="10" t="s">
        <v>263</v>
      </c>
      <c r="U227" s="10" t="s">
        <v>75</v>
      </c>
      <c r="V227" s="10" t="s">
        <v>90</v>
      </c>
      <c r="W227" s="133" t="s">
        <v>34</v>
      </c>
      <c r="X227" s="10" t="s">
        <v>1224</v>
      </c>
      <c r="Y227" s="25" t="s">
        <v>1225</v>
      </c>
      <c r="Z227" s="25" t="s">
        <v>1975</v>
      </c>
    </row>
    <row r="228" spans="1:26" ht="15.9" customHeight="1" x14ac:dyDescent="0.25">
      <c r="A228" s="6" t="s">
        <v>829</v>
      </c>
      <c r="B228" s="10" t="s">
        <v>129</v>
      </c>
      <c r="C228" s="10" t="s">
        <v>1221</v>
      </c>
      <c r="D228" s="10" t="s">
        <v>1222</v>
      </c>
      <c r="E228" s="10" t="s">
        <v>1226</v>
      </c>
      <c r="F228" s="10">
        <v>80</v>
      </c>
      <c r="G228" s="18" t="s">
        <v>225</v>
      </c>
      <c r="H228" s="10">
        <f>Table2[[#This Row],[Concentration effective (avant conversion)]]*138.905</f>
        <v>11112.4</v>
      </c>
      <c r="I228" s="10" t="s">
        <v>86</v>
      </c>
      <c r="J228" s="131" t="s">
        <v>34</v>
      </c>
      <c r="K228" s="10" t="s">
        <v>163</v>
      </c>
      <c r="L228" s="10" t="s">
        <v>121</v>
      </c>
      <c r="M228" s="10" t="s">
        <v>122</v>
      </c>
      <c r="N228" s="10" t="s">
        <v>72</v>
      </c>
      <c r="O228" s="10" t="s">
        <v>28</v>
      </c>
      <c r="P228" s="10" t="s">
        <v>28</v>
      </c>
      <c r="Q228" s="10" t="s">
        <v>28</v>
      </c>
      <c r="R228" s="10" t="s">
        <v>28</v>
      </c>
      <c r="S228" s="133" t="s">
        <v>34</v>
      </c>
      <c r="T228" s="10" t="s">
        <v>263</v>
      </c>
      <c r="U228" s="10" t="s">
        <v>75</v>
      </c>
      <c r="V228" s="10" t="s">
        <v>90</v>
      </c>
      <c r="W228" s="133" t="s">
        <v>34</v>
      </c>
      <c r="X228" s="10" t="s">
        <v>1224</v>
      </c>
      <c r="Y228" s="25" t="s">
        <v>1225</v>
      </c>
      <c r="Z228" s="25" t="s">
        <v>1975</v>
      </c>
    </row>
    <row r="229" spans="1:26" ht="15.9" customHeight="1" x14ac:dyDescent="0.25">
      <c r="A229" s="6" t="s">
        <v>1040</v>
      </c>
      <c r="B229" s="10" t="s">
        <v>63</v>
      </c>
      <c r="C229" s="10" t="s">
        <v>238</v>
      </c>
      <c r="D229" s="10" t="s">
        <v>239</v>
      </c>
      <c r="E229" s="10" t="s">
        <v>66</v>
      </c>
      <c r="F229" s="18">
        <v>238.9</v>
      </c>
      <c r="G229" s="18" t="s">
        <v>240</v>
      </c>
      <c r="H229" s="10">
        <f>Table2[[#This Row],[Concentration effective (avant conversion)]]*138.905</f>
        <v>33184.404500000004</v>
      </c>
      <c r="I229" s="18" t="s">
        <v>112</v>
      </c>
      <c r="J229" s="132" t="s">
        <v>34</v>
      </c>
      <c r="K229" s="10" t="s">
        <v>69</v>
      </c>
      <c r="L229" s="18" t="s">
        <v>70</v>
      </c>
      <c r="M229" s="18" t="s">
        <v>122</v>
      </c>
      <c r="N229" s="18" t="s">
        <v>72</v>
      </c>
      <c r="O229" s="15">
        <v>27</v>
      </c>
      <c r="P229" s="15">
        <v>250</v>
      </c>
      <c r="Q229" s="15">
        <v>7.5</v>
      </c>
      <c r="R229" s="15" t="s">
        <v>28</v>
      </c>
      <c r="S229" s="15" t="s">
        <v>409</v>
      </c>
      <c r="T229" s="10" t="s">
        <v>242</v>
      </c>
      <c r="U229" s="18" t="s">
        <v>75</v>
      </c>
      <c r="V229" s="10" t="s">
        <v>90</v>
      </c>
      <c r="W229" s="133" t="s">
        <v>34</v>
      </c>
      <c r="X229" s="10" t="s">
        <v>243</v>
      </c>
      <c r="Y229" s="25" t="s">
        <v>244</v>
      </c>
      <c r="Z229" s="25" t="s">
        <v>245</v>
      </c>
    </row>
    <row r="230" spans="1:26" ht="15.9" customHeight="1" x14ac:dyDescent="0.25">
      <c r="A230" s="31" t="s">
        <v>820</v>
      </c>
      <c r="B230" s="10" t="s">
        <v>129</v>
      </c>
      <c r="C230" s="10" t="s">
        <v>597</v>
      </c>
      <c r="D230" s="10" t="s">
        <v>180</v>
      </c>
      <c r="E230" s="10" t="s">
        <v>1227</v>
      </c>
      <c r="F230" s="132" t="s">
        <v>34</v>
      </c>
      <c r="G230" s="132" t="s">
        <v>34</v>
      </c>
      <c r="H230" s="10">
        <v>17.059000000000001</v>
      </c>
      <c r="I230" s="18" t="s">
        <v>250</v>
      </c>
      <c r="J230" s="131" t="s">
        <v>34</v>
      </c>
      <c r="K230" s="10" t="s">
        <v>1228</v>
      </c>
      <c r="L230" s="18" t="s">
        <v>121</v>
      </c>
      <c r="M230" s="18" t="s">
        <v>87</v>
      </c>
      <c r="N230" s="18" t="s">
        <v>72</v>
      </c>
      <c r="O230" s="15" t="s">
        <v>601</v>
      </c>
      <c r="P230" s="15" t="s">
        <v>28</v>
      </c>
      <c r="Q230" s="15" t="s">
        <v>1229</v>
      </c>
      <c r="R230" s="15" t="s">
        <v>1230</v>
      </c>
      <c r="S230" s="133" t="s">
        <v>34</v>
      </c>
      <c r="T230" s="10" t="s">
        <v>74</v>
      </c>
      <c r="U230" s="18" t="s">
        <v>75</v>
      </c>
      <c r="V230" s="10" t="s">
        <v>90</v>
      </c>
      <c r="W230" s="133" t="s">
        <v>34</v>
      </c>
      <c r="X230" s="10" t="s">
        <v>1231</v>
      </c>
      <c r="Y230" s="25" t="s">
        <v>1232</v>
      </c>
      <c r="Z230" s="25" t="s">
        <v>1233</v>
      </c>
    </row>
    <row r="231" spans="1:26" ht="15.9" customHeight="1" x14ac:dyDescent="0.25">
      <c r="A231" s="31" t="s">
        <v>820</v>
      </c>
      <c r="B231" s="10" t="s">
        <v>129</v>
      </c>
      <c r="C231" s="10" t="s">
        <v>597</v>
      </c>
      <c r="D231" s="10" t="s">
        <v>180</v>
      </c>
      <c r="E231" s="10" t="s">
        <v>1227</v>
      </c>
      <c r="F231" s="132" t="s">
        <v>34</v>
      </c>
      <c r="G231" s="132" t="s">
        <v>34</v>
      </c>
      <c r="H231" s="10">
        <v>31.832999999999998</v>
      </c>
      <c r="I231" s="18" t="s">
        <v>250</v>
      </c>
      <c r="J231" s="131" t="s">
        <v>34</v>
      </c>
      <c r="K231" s="10" t="s">
        <v>1234</v>
      </c>
      <c r="L231" s="18" t="s">
        <v>121</v>
      </c>
      <c r="M231" s="18" t="s">
        <v>87</v>
      </c>
      <c r="N231" s="18" t="s">
        <v>72</v>
      </c>
      <c r="O231" s="15" t="s">
        <v>601</v>
      </c>
      <c r="P231" s="15" t="s">
        <v>28</v>
      </c>
      <c r="Q231" s="15" t="s">
        <v>1229</v>
      </c>
      <c r="R231" s="15" t="s">
        <v>1235</v>
      </c>
      <c r="S231" s="133" t="s">
        <v>34</v>
      </c>
      <c r="T231" s="10" t="s">
        <v>74</v>
      </c>
      <c r="U231" s="18" t="s">
        <v>75</v>
      </c>
      <c r="V231" s="10" t="s">
        <v>90</v>
      </c>
      <c r="W231" s="133" t="s">
        <v>34</v>
      </c>
      <c r="X231" s="10" t="s">
        <v>1231</v>
      </c>
      <c r="Y231" s="25" t="s">
        <v>1232</v>
      </c>
      <c r="Z231" s="25" t="s">
        <v>1236</v>
      </c>
    </row>
    <row r="232" spans="1:26" ht="15.9" customHeight="1" x14ac:dyDescent="0.25">
      <c r="A232" s="31" t="s">
        <v>820</v>
      </c>
      <c r="B232" s="10" t="s">
        <v>129</v>
      </c>
      <c r="C232" s="10" t="s">
        <v>597</v>
      </c>
      <c r="D232" s="10" t="s">
        <v>180</v>
      </c>
      <c r="E232" s="10" t="s">
        <v>1227</v>
      </c>
      <c r="F232" s="132" t="s">
        <v>34</v>
      </c>
      <c r="G232" s="132" t="s">
        <v>34</v>
      </c>
      <c r="H232" s="10">
        <v>310.81</v>
      </c>
      <c r="I232" s="18" t="s">
        <v>98</v>
      </c>
      <c r="J232" s="131" t="s">
        <v>34</v>
      </c>
      <c r="K232" s="10" t="s">
        <v>1237</v>
      </c>
      <c r="L232" s="18" t="s">
        <v>121</v>
      </c>
      <c r="M232" s="18" t="s">
        <v>87</v>
      </c>
      <c r="N232" s="18" t="s">
        <v>72</v>
      </c>
      <c r="O232" s="15" t="s">
        <v>601</v>
      </c>
      <c r="P232" s="15" t="s">
        <v>28</v>
      </c>
      <c r="Q232" s="15" t="s">
        <v>1229</v>
      </c>
      <c r="R232" s="15" t="s">
        <v>1238</v>
      </c>
      <c r="S232" s="133" t="s">
        <v>34</v>
      </c>
      <c r="T232" s="10" t="s">
        <v>74</v>
      </c>
      <c r="U232" s="18" t="s">
        <v>75</v>
      </c>
      <c r="V232" s="15" t="s">
        <v>90</v>
      </c>
      <c r="W232" s="133" t="s">
        <v>34</v>
      </c>
      <c r="X232" s="10" t="s">
        <v>1231</v>
      </c>
      <c r="Y232" s="25" t="s">
        <v>1232</v>
      </c>
      <c r="Z232" s="25" t="s">
        <v>1239</v>
      </c>
    </row>
    <row r="233" spans="1:26" ht="15.9" customHeight="1" x14ac:dyDescent="0.25">
      <c r="A233" s="31" t="s">
        <v>820</v>
      </c>
      <c r="B233" s="10" t="s">
        <v>129</v>
      </c>
      <c r="C233" s="10" t="s">
        <v>597</v>
      </c>
      <c r="D233" s="10" t="s">
        <v>180</v>
      </c>
      <c r="E233" s="10" t="s">
        <v>1227</v>
      </c>
      <c r="F233" s="132" t="s">
        <v>34</v>
      </c>
      <c r="G233" s="132" t="s">
        <v>34</v>
      </c>
      <c r="H233" s="10">
        <v>35.164000000000001</v>
      </c>
      <c r="I233" s="18" t="s">
        <v>250</v>
      </c>
      <c r="J233" s="131" t="s">
        <v>34</v>
      </c>
      <c r="K233" s="10" t="s">
        <v>1240</v>
      </c>
      <c r="L233" s="18" t="s">
        <v>121</v>
      </c>
      <c r="M233" s="18" t="s">
        <v>87</v>
      </c>
      <c r="N233" s="18" t="s">
        <v>72</v>
      </c>
      <c r="O233" s="15" t="s">
        <v>601</v>
      </c>
      <c r="P233" s="15" t="s">
        <v>28</v>
      </c>
      <c r="Q233" s="15" t="s">
        <v>1229</v>
      </c>
      <c r="R233" s="15" t="s">
        <v>1238</v>
      </c>
      <c r="S233" s="133" t="s">
        <v>34</v>
      </c>
      <c r="T233" s="10" t="s">
        <v>74</v>
      </c>
      <c r="U233" s="18" t="s">
        <v>75</v>
      </c>
      <c r="V233" s="10" t="s">
        <v>90</v>
      </c>
      <c r="W233" s="133" t="s">
        <v>34</v>
      </c>
      <c r="X233" s="10" t="s">
        <v>1231</v>
      </c>
      <c r="Y233" s="25" t="s">
        <v>1232</v>
      </c>
      <c r="Z233" s="25" t="s">
        <v>1239</v>
      </c>
    </row>
    <row r="234" spans="1:26" ht="15.9" customHeight="1" x14ac:dyDescent="0.25">
      <c r="A234" s="31" t="s">
        <v>820</v>
      </c>
      <c r="B234" s="10" t="s">
        <v>129</v>
      </c>
      <c r="C234" s="10" t="s">
        <v>597</v>
      </c>
      <c r="D234" s="10" t="s">
        <v>180</v>
      </c>
      <c r="E234" s="10" t="s">
        <v>1227</v>
      </c>
      <c r="F234" s="132" t="s">
        <v>34</v>
      </c>
      <c r="G234" s="132" t="s">
        <v>34</v>
      </c>
      <c r="H234" s="10">
        <v>36.68</v>
      </c>
      <c r="I234" s="18" t="s">
        <v>250</v>
      </c>
      <c r="J234" s="131" t="s">
        <v>34</v>
      </c>
      <c r="K234" s="10" t="s">
        <v>1241</v>
      </c>
      <c r="L234" s="18" t="s">
        <v>121</v>
      </c>
      <c r="M234" s="18" t="s">
        <v>87</v>
      </c>
      <c r="N234" s="18" t="s">
        <v>72</v>
      </c>
      <c r="O234" s="15" t="s">
        <v>601</v>
      </c>
      <c r="P234" s="15" t="s">
        <v>28</v>
      </c>
      <c r="Q234" s="15" t="s">
        <v>1229</v>
      </c>
      <c r="R234" s="15" t="s">
        <v>1242</v>
      </c>
      <c r="S234" s="133" t="s">
        <v>34</v>
      </c>
      <c r="T234" s="10" t="s">
        <v>74</v>
      </c>
      <c r="U234" s="18" t="s">
        <v>75</v>
      </c>
      <c r="V234" s="10" t="s">
        <v>90</v>
      </c>
      <c r="W234" s="133" t="s">
        <v>34</v>
      </c>
      <c r="X234" s="10" t="s">
        <v>1231</v>
      </c>
      <c r="Y234" s="25" t="s">
        <v>1232</v>
      </c>
      <c r="Z234" s="25" t="s">
        <v>1243</v>
      </c>
    </row>
    <row r="235" spans="1:26" ht="15.9" customHeight="1" x14ac:dyDescent="0.25">
      <c r="A235" s="31" t="s">
        <v>820</v>
      </c>
      <c r="B235" s="10" t="s">
        <v>129</v>
      </c>
      <c r="C235" s="10" t="s">
        <v>597</v>
      </c>
      <c r="D235" s="10" t="s">
        <v>180</v>
      </c>
      <c r="E235" s="10" t="s">
        <v>1227</v>
      </c>
      <c r="F235" s="132" t="s">
        <v>34</v>
      </c>
      <c r="G235" s="132" t="s">
        <v>34</v>
      </c>
      <c r="H235" s="10">
        <v>53.445999999999998</v>
      </c>
      <c r="I235" s="18" t="s">
        <v>98</v>
      </c>
      <c r="J235" s="131" t="s">
        <v>34</v>
      </c>
      <c r="K235" s="10" t="s">
        <v>1244</v>
      </c>
      <c r="L235" s="18" t="s">
        <v>121</v>
      </c>
      <c r="M235" s="18" t="s">
        <v>87</v>
      </c>
      <c r="N235" s="18" t="s">
        <v>72</v>
      </c>
      <c r="O235" s="15" t="s">
        <v>601</v>
      </c>
      <c r="P235" s="15" t="s">
        <v>28</v>
      </c>
      <c r="Q235" s="15" t="s">
        <v>1229</v>
      </c>
      <c r="R235" s="15" t="s">
        <v>1230</v>
      </c>
      <c r="S235" s="133" t="s">
        <v>34</v>
      </c>
      <c r="T235" s="10" t="s">
        <v>74</v>
      </c>
      <c r="U235" s="18" t="s">
        <v>75</v>
      </c>
      <c r="V235" s="10" t="s">
        <v>90</v>
      </c>
      <c r="W235" s="133" t="s">
        <v>34</v>
      </c>
      <c r="X235" s="10" t="s">
        <v>1231</v>
      </c>
      <c r="Y235" s="25" t="s">
        <v>1232</v>
      </c>
      <c r="Z235" s="25" t="s">
        <v>1233</v>
      </c>
    </row>
    <row r="236" spans="1:26" ht="15.9" customHeight="1" x14ac:dyDescent="0.25">
      <c r="A236" s="31" t="s">
        <v>820</v>
      </c>
      <c r="B236" s="10" t="s">
        <v>129</v>
      </c>
      <c r="C236" s="10" t="s">
        <v>597</v>
      </c>
      <c r="D236" s="10" t="s">
        <v>180</v>
      </c>
      <c r="E236" s="10" t="s">
        <v>1245</v>
      </c>
      <c r="F236" s="132" t="s">
        <v>34</v>
      </c>
      <c r="G236" s="132" t="s">
        <v>34</v>
      </c>
      <c r="H236" s="10">
        <v>1430</v>
      </c>
      <c r="I236" s="18" t="s">
        <v>98</v>
      </c>
      <c r="J236" s="131" t="s">
        <v>34</v>
      </c>
      <c r="K236" s="64" t="s">
        <v>1246</v>
      </c>
      <c r="L236" s="18" t="s">
        <v>121</v>
      </c>
      <c r="M236" s="18" t="s">
        <v>87</v>
      </c>
      <c r="N236" s="18" t="s">
        <v>72</v>
      </c>
      <c r="O236" s="15" t="s">
        <v>601</v>
      </c>
      <c r="P236" s="15" t="s">
        <v>28</v>
      </c>
      <c r="Q236" s="15" t="s">
        <v>1229</v>
      </c>
      <c r="R236" s="15">
        <v>0</v>
      </c>
      <c r="S236" s="133" t="s">
        <v>34</v>
      </c>
      <c r="T236" s="10" t="s">
        <v>74</v>
      </c>
      <c r="U236" s="18" t="s">
        <v>75</v>
      </c>
      <c r="V236" s="15" t="s">
        <v>90</v>
      </c>
      <c r="W236" s="133" t="s">
        <v>34</v>
      </c>
      <c r="X236" s="10" t="s">
        <v>1231</v>
      </c>
      <c r="Y236" s="25" t="s">
        <v>1232</v>
      </c>
      <c r="Z236" s="25" t="s">
        <v>1247</v>
      </c>
    </row>
    <row r="237" spans="1:26" ht="15.9" customHeight="1" x14ac:dyDescent="0.25">
      <c r="A237" s="31" t="s">
        <v>820</v>
      </c>
      <c r="B237" s="10" t="s">
        <v>129</v>
      </c>
      <c r="C237" s="10" t="s">
        <v>597</v>
      </c>
      <c r="D237" s="10" t="s">
        <v>180</v>
      </c>
      <c r="E237" s="10" t="s">
        <v>1227</v>
      </c>
      <c r="F237" s="132" t="s">
        <v>34</v>
      </c>
      <c r="G237" s="132" t="s">
        <v>34</v>
      </c>
      <c r="H237" s="10">
        <v>112.41</v>
      </c>
      <c r="I237" s="18" t="s">
        <v>98</v>
      </c>
      <c r="J237" s="131" t="s">
        <v>34</v>
      </c>
      <c r="K237" s="10" t="s">
        <v>1248</v>
      </c>
      <c r="L237" s="18" t="s">
        <v>121</v>
      </c>
      <c r="M237" s="18" t="s">
        <v>87</v>
      </c>
      <c r="N237" s="18" t="s">
        <v>72</v>
      </c>
      <c r="O237" s="15" t="s">
        <v>601</v>
      </c>
      <c r="P237" s="15" t="s">
        <v>28</v>
      </c>
      <c r="Q237" s="15" t="s">
        <v>1229</v>
      </c>
      <c r="R237" s="15" t="s">
        <v>1235</v>
      </c>
      <c r="S237" s="133" t="s">
        <v>34</v>
      </c>
      <c r="T237" s="10" t="s">
        <v>74</v>
      </c>
      <c r="U237" s="18" t="s">
        <v>75</v>
      </c>
      <c r="V237" s="10" t="s">
        <v>90</v>
      </c>
      <c r="W237" s="133" t="s">
        <v>34</v>
      </c>
      <c r="X237" s="10" t="s">
        <v>1231</v>
      </c>
      <c r="Y237" s="25" t="s">
        <v>1232</v>
      </c>
      <c r="Z237" s="25" t="s">
        <v>1236</v>
      </c>
    </row>
    <row r="238" spans="1:26" ht="15.9" customHeight="1" x14ac:dyDescent="0.25">
      <c r="A238" s="31" t="s">
        <v>820</v>
      </c>
      <c r="B238" s="10" t="s">
        <v>129</v>
      </c>
      <c r="C238" s="10" t="s">
        <v>597</v>
      </c>
      <c r="D238" s="10" t="s">
        <v>180</v>
      </c>
      <c r="E238" s="10" t="s">
        <v>1227</v>
      </c>
      <c r="F238" s="132" t="s">
        <v>34</v>
      </c>
      <c r="G238" s="132" t="s">
        <v>34</v>
      </c>
      <c r="H238" s="10">
        <v>142.41</v>
      </c>
      <c r="I238" s="18" t="s">
        <v>98</v>
      </c>
      <c r="J238" s="131" t="s">
        <v>34</v>
      </c>
      <c r="K238" s="10" t="s">
        <v>1249</v>
      </c>
      <c r="L238" s="18" t="s">
        <v>121</v>
      </c>
      <c r="M238" s="18" t="s">
        <v>87</v>
      </c>
      <c r="N238" s="18" t="s">
        <v>72</v>
      </c>
      <c r="O238" s="15" t="s">
        <v>601</v>
      </c>
      <c r="P238" s="15" t="s">
        <v>28</v>
      </c>
      <c r="Q238" s="15" t="s">
        <v>1229</v>
      </c>
      <c r="R238" s="15" t="s">
        <v>1242</v>
      </c>
      <c r="S238" s="133" t="s">
        <v>34</v>
      </c>
      <c r="T238" s="10" t="s">
        <v>74</v>
      </c>
      <c r="U238" s="18" t="s">
        <v>75</v>
      </c>
      <c r="V238" s="10" t="s">
        <v>90</v>
      </c>
      <c r="W238" s="133" t="s">
        <v>34</v>
      </c>
      <c r="X238" s="10" t="s">
        <v>1231</v>
      </c>
      <c r="Y238" s="25" t="s">
        <v>1232</v>
      </c>
      <c r="Z238" s="25" t="s">
        <v>1243</v>
      </c>
    </row>
    <row r="239" spans="1:26" ht="15.9" customHeight="1" x14ac:dyDescent="0.25">
      <c r="A239" s="31" t="s">
        <v>820</v>
      </c>
      <c r="B239" s="10" t="s">
        <v>129</v>
      </c>
      <c r="C239" s="10" t="s">
        <v>597</v>
      </c>
      <c r="D239" s="10" t="s">
        <v>180</v>
      </c>
      <c r="E239" s="10" t="s">
        <v>1245</v>
      </c>
      <c r="F239" s="132" t="s">
        <v>34</v>
      </c>
      <c r="G239" s="132" t="s">
        <v>34</v>
      </c>
      <c r="H239" s="10">
        <v>1420</v>
      </c>
      <c r="I239" s="18" t="s">
        <v>250</v>
      </c>
      <c r="J239" s="131" t="s">
        <v>34</v>
      </c>
      <c r="K239" s="64" t="s">
        <v>1250</v>
      </c>
      <c r="L239" s="18" t="s">
        <v>121</v>
      </c>
      <c r="M239" s="18" t="s">
        <v>87</v>
      </c>
      <c r="N239" s="18" t="s">
        <v>72</v>
      </c>
      <c r="O239" s="15" t="s">
        <v>601</v>
      </c>
      <c r="P239" s="15" t="s">
        <v>28</v>
      </c>
      <c r="Q239" s="15" t="s">
        <v>1229</v>
      </c>
      <c r="R239" s="15">
        <v>0</v>
      </c>
      <c r="S239" s="133" t="s">
        <v>34</v>
      </c>
      <c r="T239" s="10" t="s">
        <v>74</v>
      </c>
      <c r="U239" s="18" t="s">
        <v>75</v>
      </c>
      <c r="V239" s="10" t="s">
        <v>90</v>
      </c>
      <c r="W239" s="133" t="s">
        <v>34</v>
      </c>
      <c r="X239" s="10" t="s">
        <v>1231</v>
      </c>
      <c r="Y239" s="25" t="s">
        <v>1232</v>
      </c>
      <c r="Z239" s="25" t="s">
        <v>1247</v>
      </c>
    </row>
    <row r="240" spans="1:26" ht="15.9" customHeight="1" x14ac:dyDescent="0.25">
      <c r="A240" s="31" t="s">
        <v>820</v>
      </c>
      <c r="B240" s="10" t="s">
        <v>129</v>
      </c>
      <c r="C240" s="10" t="s">
        <v>597</v>
      </c>
      <c r="D240" s="10" t="s">
        <v>180</v>
      </c>
      <c r="E240" s="10" t="s">
        <v>1227</v>
      </c>
      <c r="F240" s="132" t="s">
        <v>34</v>
      </c>
      <c r="G240" s="132" t="s">
        <v>34</v>
      </c>
      <c r="H240" s="32">
        <v>28.9294171725655</v>
      </c>
      <c r="I240" s="18" t="s">
        <v>1251</v>
      </c>
      <c r="J240" s="131" t="s">
        <v>34</v>
      </c>
      <c r="K240" s="32" t="s">
        <v>69</v>
      </c>
      <c r="L240" s="18" t="s">
        <v>121</v>
      </c>
      <c r="M240" s="18" t="s">
        <v>87</v>
      </c>
      <c r="N240" s="18" t="s">
        <v>72</v>
      </c>
      <c r="O240" s="15" t="s">
        <v>601</v>
      </c>
      <c r="P240" s="15" t="s">
        <v>28</v>
      </c>
      <c r="Q240" s="15" t="s">
        <v>1229</v>
      </c>
      <c r="R240" s="15">
        <v>3</v>
      </c>
      <c r="S240" s="133" t="s">
        <v>34</v>
      </c>
      <c r="T240" s="10" t="s">
        <v>74</v>
      </c>
      <c r="U240" s="18" t="s">
        <v>75</v>
      </c>
      <c r="V240" s="10" t="s">
        <v>90</v>
      </c>
      <c r="W240" s="133" t="s">
        <v>34</v>
      </c>
      <c r="X240" s="10" t="s">
        <v>1231</v>
      </c>
      <c r="Y240" s="25" t="s">
        <v>1232</v>
      </c>
      <c r="Z240" s="25" t="s">
        <v>2029</v>
      </c>
    </row>
    <row r="241" spans="1:26" ht="15.9" customHeight="1" x14ac:dyDescent="0.25">
      <c r="A241" s="31" t="s">
        <v>1252</v>
      </c>
      <c r="B241" s="10" t="s">
        <v>129</v>
      </c>
      <c r="C241" s="10" t="s">
        <v>597</v>
      </c>
      <c r="D241" s="10" t="s">
        <v>180</v>
      </c>
      <c r="E241" s="10" t="s">
        <v>1227</v>
      </c>
      <c r="F241" s="132" t="s">
        <v>34</v>
      </c>
      <c r="G241" s="132" t="s">
        <v>34</v>
      </c>
      <c r="H241" s="32">
        <v>127.69941455859149</v>
      </c>
      <c r="I241" s="18" t="s">
        <v>976</v>
      </c>
      <c r="J241" s="131" t="s">
        <v>34</v>
      </c>
      <c r="K241" s="32" t="s">
        <v>69</v>
      </c>
      <c r="L241" s="18" t="s">
        <v>121</v>
      </c>
      <c r="M241" s="18" t="s">
        <v>87</v>
      </c>
      <c r="N241" s="18" t="s">
        <v>72</v>
      </c>
      <c r="O241" s="15" t="s">
        <v>601</v>
      </c>
      <c r="P241" s="15" t="s">
        <v>28</v>
      </c>
      <c r="Q241" s="15" t="s">
        <v>1229</v>
      </c>
      <c r="R241" s="15">
        <v>3</v>
      </c>
      <c r="S241" s="133" t="s">
        <v>34</v>
      </c>
      <c r="T241" s="10" t="s">
        <v>74</v>
      </c>
      <c r="U241" s="18" t="s">
        <v>75</v>
      </c>
      <c r="V241" s="10" t="s">
        <v>90</v>
      </c>
      <c r="W241" s="133" t="s">
        <v>34</v>
      </c>
      <c r="X241" s="10" t="s">
        <v>1231</v>
      </c>
      <c r="Y241" s="25" t="s">
        <v>1232</v>
      </c>
      <c r="Z241" s="25" t="s">
        <v>1253</v>
      </c>
    </row>
    <row r="242" spans="1:26" ht="15.9" customHeight="1" x14ac:dyDescent="0.25">
      <c r="A242" s="6"/>
      <c r="F242" s="18"/>
      <c r="G242" s="18"/>
      <c r="I242" s="18"/>
      <c r="J242" s="18"/>
      <c r="L242" s="18"/>
      <c r="M242" s="18"/>
      <c r="N242" s="18"/>
      <c r="O242" s="15"/>
      <c r="P242" s="15"/>
      <c r="Q242" s="15"/>
      <c r="R242" s="15"/>
      <c r="S242" s="15"/>
      <c r="T242" s="10"/>
      <c r="U242" s="18"/>
      <c r="W242" s="10"/>
      <c r="Y242" s="21"/>
      <c r="Z242" s="35"/>
    </row>
    <row r="243" spans="1:26" ht="15.9" customHeight="1" x14ac:dyDescent="0.25">
      <c r="A243" s="6"/>
      <c r="F243" s="18"/>
      <c r="G243" s="18"/>
      <c r="I243" s="18"/>
      <c r="J243" s="18"/>
      <c r="L243" s="18"/>
      <c r="M243" s="18"/>
      <c r="N243" s="18"/>
      <c r="O243" s="15"/>
      <c r="P243" s="15"/>
      <c r="Q243" s="15"/>
      <c r="R243" s="15"/>
      <c r="S243" s="15"/>
      <c r="T243" s="10"/>
      <c r="U243" s="18"/>
      <c r="W243" s="10"/>
      <c r="Y243" s="21"/>
      <c r="Z243" s="35"/>
    </row>
    <row r="244" spans="1:26" ht="15.9" customHeight="1" x14ac:dyDescent="0.25">
      <c r="A244" s="6"/>
      <c r="F244" s="18"/>
      <c r="G244" s="18"/>
      <c r="I244" s="18"/>
      <c r="J244" s="18"/>
      <c r="L244" s="18"/>
      <c r="M244" s="18"/>
      <c r="N244" s="18"/>
      <c r="O244" s="15"/>
      <c r="P244" s="15"/>
      <c r="Q244" s="15"/>
      <c r="R244" s="15"/>
      <c r="S244" s="15"/>
      <c r="T244" s="10"/>
      <c r="U244" s="18"/>
      <c r="W244" s="10"/>
      <c r="Y244" s="21"/>
      <c r="Z244" s="35"/>
    </row>
    <row r="245" spans="1:26" ht="15.9" customHeight="1" x14ac:dyDescent="0.25">
      <c r="A245" s="6"/>
      <c r="F245" s="18"/>
      <c r="G245" s="18"/>
      <c r="I245" s="18"/>
      <c r="J245" s="18"/>
      <c r="L245" s="18"/>
      <c r="M245" s="18"/>
      <c r="N245" s="18"/>
      <c r="O245" s="15"/>
      <c r="P245" s="15"/>
      <c r="Q245" s="15"/>
      <c r="R245" s="15"/>
      <c r="S245" s="15"/>
      <c r="T245" s="10"/>
      <c r="U245" s="18"/>
      <c r="W245" s="10"/>
      <c r="Y245" s="21"/>
      <c r="Z245" s="35"/>
    </row>
    <row r="246" spans="1:26" ht="15.9" customHeight="1" x14ac:dyDescent="0.25">
      <c r="A246" s="6"/>
      <c r="F246" s="18"/>
      <c r="G246" s="18"/>
      <c r="I246" s="18"/>
      <c r="J246" s="18"/>
      <c r="L246" s="18"/>
      <c r="M246" s="18"/>
      <c r="N246" s="18"/>
      <c r="O246" s="15"/>
      <c r="P246" s="15"/>
      <c r="Q246" s="15"/>
      <c r="R246" s="15"/>
      <c r="S246" s="15"/>
      <c r="T246" s="10"/>
      <c r="U246" s="18"/>
      <c r="W246" s="10"/>
      <c r="Y246" s="21"/>
      <c r="Z246" s="35"/>
    </row>
    <row r="247" spans="1:26" ht="15.9" customHeight="1" x14ac:dyDescent="0.25">
      <c r="A247" s="6"/>
      <c r="F247" s="18"/>
      <c r="G247" s="18"/>
      <c r="I247" s="18"/>
      <c r="J247" s="18"/>
      <c r="L247" s="18"/>
      <c r="M247" s="18"/>
      <c r="N247" s="18"/>
      <c r="O247" s="15"/>
      <c r="P247" s="15"/>
      <c r="Q247" s="15"/>
      <c r="R247" s="15"/>
      <c r="S247" s="15"/>
      <c r="T247" s="10"/>
      <c r="U247" s="18"/>
      <c r="W247" s="10"/>
      <c r="Y247" s="21"/>
      <c r="Z247" s="35"/>
    </row>
    <row r="248" spans="1:26" ht="15.9" customHeight="1" x14ac:dyDescent="0.25">
      <c r="A248" s="6"/>
      <c r="F248" s="18"/>
      <c r="G248" s="18"/>
      <c r="I248" s="18"/>
      <c r="J248" s="18"/>
      <c r="L248" s="18"/>
      <c r="M248" s="18"/>
      <c r="N248" s="18"/>
      <c r="O248" s="15"/>
      <c r="P248" s="15"/>
      <c r="Q248" s="15"/>
      <c r="R248" s="15"/>
      <c r="S248" s="15"/>
      <c r="T248" s="10"/>
      <c r="U248" s="18"/>
      <c r="W248" s="10"/>
      <c r="Y248" s="21"/>
      <c r="Z248" s="35"/>
    </row>
    <row r="249" spans="1:26" ht="15.9" customHeight="1" x14ac:dyDescent="0.25">
      <c r="A249" s="6"/>
      <c r="F249" s="18"/>
      <c r="G249" s="18"/>
      <c r="I249" s="18"/>
      <c r="J249" s="18"/>
      <c r="L249" s="18"/>
      <c r="M249" s="18"/>
      <c r="N249" s="18"/>
      <c r="O249" s="15"/>
      <c r="P249" s="15"/>
      <c r="Q249" s="15"/>
      <c r="R249" s="15"/>
      <c r="S249" s="15"/>
      <c r="T249" s="10"/>
      <c r="U249" s="18"/>
      <c r="W249" s="10"/>
      <c r="Y249" s="21"/>
      <c r="Z249" s="35"/>
    </row>
    <row r="250" spans="1:26" ht="15.9" customHeight="1" x14ac:dyDescent="0.25">
      <c r="A250" s="6"/>
      <c r="F250" s="18"/>
      <c r="G250" s="18"/>
      <c r="I250" s="18"/>
      <c r="J250" s="18"/>
      <c r="L250" s="18"/>
      <c r="M250" s="18"/>
      <c r="N250" s="18"/>
      <c r="O250" s="15"/>
      <c r="P250" s="15"/>
      <c r="Q250" s="15"/>
      <c r="R250" s="15"/>
      <c r="S250" s="15"/>
      <c r="T250" s="10"/>
      <c r="U250" s="18"/>
      <c r="W250" s="10"/>
      <c r="Y250" s="21"/>
      <c r="Z250" s="35"/>
    </row>
    <row r="251" spans="1:26" ht="15.9" customHeight="1" x14ac:dyDescent="0.25">
      <c r="A251" s="6"/>
      <c r="F251" s="18"/>
      <c r="G251" s="18"/>
      <c r="I251" s="18"/>
      <c r="J251" s="18"/>
      <c r="L251" s="18"/>
      <c r="M251" s="18"/>
      <c r="N251" s="18"/>
      <c r="O251" s="15"/>
      <c r="P251" s="15"/>
      <c r="Q251" s="15"/>
      <c r="R251" s="15"/>
      <c r="S251" s="15"/>
      <c r="T251" s="10"/>
      <c r="U251" s="18"/>
      <c r="W251" s="10"/>
      <c r="Y251" s="21"/>
      <c r="Z251" s="35"/>
    </row>
    <row r="252" spans="1:26" ht="15.9" customHeight="1" x14ac:dyDescent="0.25">
      <c r="A252" s="6"/>
      <c r="F252" s="18"/>
      <c r="G252" s="18"/>
      <c r="I252" s="18"/>
      <c r="J252" s="18"/>
      <c r="L252" s="18"/>
      <c r="M252" s="18"/>
      <c r="N252" s="18"/>
      <c r="O252" s="15"/>
      <c r="P252" s="15"/>
      <c r="Q252" s="15"/>
      <c r="R252" s="15"/>
      <c r="S252" s="15"/>
      <c r="T252" s="10"/>
      <c r="U252" s="18"/>
      <c r="W252" s="10"/>
      <c r="Y252" s="21"/>
      <c r="Z252" s="35"/>
    </row>
    <row r="253" spans="1:26" ht="15.9" customHeight="1" x14ac:dyDescent="0.25">
      <c r="A253" s="6"/>
      <c r="F253" s="18"/>
      <c r="G253" s="18"/>
      <c r="I253" s="18"/>
      <c r="J253" s="18"/>
      <c r="L253" s="18"/>
      <c r="M253" s="18"/>
      <c r="N253" s="18"/>
      <c r="O253" s="15"/>
      <c r="P253" s="15"/>
      <c r="Q253" s="15"/>
      <c r="R253" s="15"/>
      <c r="S253" s="15"/>
      <c r="T253" s="10"/>
      <c r="U253" s="18"/>
      <c r="W253" s="10"/>
      <c r="Y253" s="21"/>
      <c r="Z253" s="35"/>
    </row>
    <row r="254" spans="1:26" ht="15.9" customHeight="1" x14ac:dyDescent="0.25">
      <c r="A254" s="6"/>
      <c r="F254" s="18"/>
      <c r="G254" s="18"/>
      <c r="I254" s="18"/>
      <c r="J254" s="18"/>
      <c r="L254" s="18"/>
      <c r="M254" s="18"/>
      <c r="N254" s="18"/>
      <c r="O254" s="15"/>
      <c r="P254" s="15"/>
      <c r="Q254" s="15"/>
      <c r="R254" s="15"/>
      <c r="S254" s="15"/>
      <c r="T254" s="10"/>
      <c r="U254" s="18"/>
      <c r="W254" s="10"/>
      <c r="Y254" s="21"/>
      <c r="Z254" s="35"/>
    </row>
    <row r="255" spans="1:26" ht="15.9" customHeight="1" x14ac:dyDescent="0.25">
      <c r="A255" s="6"/>
      <c r="F255" s="18"/>
      <c r="G255" s="18"/>
      <c r="I255" s="18"/>
      <c r="J255" s="18"/>
      <c r="L255" s="18"/>
      <c r="M255" s="18"/>
      <c r="N255" s="18"/>
      <c r="O255" s="15"/>
      <c r="P255" s="15"/>
      <c r="Q255" s="15"/>
      <c r="R255" s="15"/>
      <c r="S255" s="15"/>
      <c r="T255" s="10"/>
      <c r="U255" s="18"/>
      <c r="W255" s="10"/>
      <c r="Y255" s="21"/>
      <c r="Z255" s="35"/>
    </row>
    <row r="256" spans="1:26" ht="15.9" customHeight="1" x14ac:dyDescent="0.25">
      <c r="A256" s="6"/>
      <c r="F256" s="18"/>
      <c r="G256" s="18"/>
      <c r="I256" s="18"/>
      <c r="J256" s="18"/>
      <c r="L256" s="18"/>
      <c r="M256" s="18"/>
      <c r="N256" s="18"/>
      <c r="O256" s="15"/>
      <c r="P256" s="15"/>
      <c r="Q256" s="15"/>
      <c r="R256" s="15"/>
      <c r="S256" s="15"/>
      <c r="T256" s="10"/>
      <c r="U256" s="18"/>
      <c r="W256" s="10"/>
      <c r="Y256" s="21"/>
      <c r="Z256" s="35"/>
    </row>
    <row r="257" spans="1:26" ht="15.9" customHeight="1" x14ac:dyDescent="0.25">
      <c r="A257" s="6"/>
      <c r="F257" s="18"/>
      <c r="G257" s="18"/>
      <c r="I257" s="18"/>
      <c r="J257" s="18"/>
      <c r="L257" s="18"/>
      <c r="M257" s="18"/>
      <c r="N257" s="18"/>
      <c r="O257" s="15"/>
      <c r="P257" s="15"/>
      <c r="Q257" s="15"/>
      <c r="R257" s="15"/>
      <c r="S257" s="15"/>
      <c r="T257" s="10"/>
      <c r="U257" s="18"/>
      <c r="W257" s="10"/>
      <c r="Y257" s="21"/>
      <c r="Z257" s="35"/>
    </row>
    <row r="258" spans="1:26" ht="15.9" customHeight="1" x14ac:dyDescent="0.25">
      <c r="A258" s="6"/>
      <c r="F258" s="18"/>
      <c r="G258" s="18"/>
      <c r="I258" s="18"/>
      <c r="J258" s="18"/>
      <c r="L258" s="18"/>
      <c r="M258" s="18"/>
      <c r="N258" s="18"/>
      <c r="O258" s="15"/>
      <c r="P258" s="15"/>
      <c r="Q258" s="15"/>
      <c r="R258" s="15"/>
      <c r="S258" s="15"/>
      <c r="T258" s="10"/>
      <c r="U258" s="18"/>
      <c r="W258" s="10"/>
      <c r="Y258" s="21"/>
      <c r="Z258" s="35"/>
    </row>
    <row r="259" spans="1:26" ht="15.9" customHeight="1" x14ac:dyDescent="0.25">
      <c r="A259" s="6"/>
      <c r="F259" s="18"/>
      <c r="G259" s="18"/>
      <c r="I259" s="18"/>
      <c r="J259" s="18"/>
      <c r="L259" s="18"/>
      <c r="M259" s="18"/>
      <c r="N259" s="18"/>
      <c r="O259" s="15"/>
      <c r="P259" s="15"/>
      <c r="Q259" s="15"/>
      <c r="R259" s="15"/>
      <c r="S259" s="15"/>
      <c r="T259" s="10"/>
      <c r="U259" s="18"/>
      <c r="W259" s="10"/>
      <c r="Y259" s="21"/>
      <c r="Z259" s="35"/>
    </row>
    <row r="260" spans="1:26" ht="15.9" customHeight="1" x14ac:dyDescent="0.25">
      <c r="A260" s="6"/>
      <c r="F260" s="18"/>
      <c r="G260" s="18"/>
      <c r="I260" s="18"/>
      <c r="J260" s="18"/>
      <c r="L260" s="18"/>
      <c r="M260" s="18"/>
      <c r="N260" s="18"/>
      <c r="O260" s="15"/>
      <c r="P260" s="15"/>
      <c r="Q260" s="15"/>
      <c r="R260" s="15"/>
      <c r="S260" s="15"/>
      <c r="T260" s="10"/>
      <c r="U260" s="18"/>
      <c r="W260" s="10"/>
      <c r="Y260" s="21"/>
      <c r="Z260" s="35"/>
    </row>
    <row r="261" spans="1:26" ht="15.9" customHeight="1" x14ac:dyDescent="0.25">
      <c r="A261" s="6"/>
      <c r="F261" s="18"/>
      <c r="G261" s="18"/>
      <c r="I261" s="18"/>
      <c r="J261" s="18"/>
      <c r="L261" s="18"/>
      <c r="M261" s="18"/>
      <c r="N261" s="18"/>
      <c r="O261" s="15"/>
      <c r="P261" s="15"/>
      <c r="Q261" s="15"/>
      <c r="R261" s="15"/>
      <c r="S261" s="15"/>
      <c r="T261" s="10"/>
      <c r="U261" s="18"/>
      <c r="W261" s="10"/>
      <c r="Y261" s="21"/>
      <c r="Z261" s="35"/>
    </row>
    <row r="262" spans="1:26" ht="15.9" customHeight="1" x14ac:dyDescent="0.25">
      <c r="A262" s="6"/>
      <c r="F262" s="18"/>
      <c r="G262" s="18"/>
      <c r="I262" s="18"/>
      <c r="J262" s="18"/>
      <c r="L262" s="18"/>
      <c r="M262" s="18"/>
      <c r="N262" s="18"/>
      <c r="O262" s="15"/>
      <c r="P262" s="15"/>
      <c r="Q262" s="15"/>
      <c r="R262" s="15"/>
      <c r="S262" s="15"/>
      <c r="T262" s="10"/>
      <c r="U262" s="18"/>
      <c r="W262" s="10"/>
      <c r="Y262" s="21"/>
      <c r="Z262" s="35"/>
    </row>
    <row r="263" spans="1:26" ht="15.9" customHeight="1" x14ac:dyDescent="0.25">
      <c r="A263" s="6"/>
      <c r="F263" s="18"/>
      <c r="G263" s="18"/>
      <c r="I263" s="18"/>
      <c r="J263" s="18"/>
      <c r="L263" s="18"/>
      <c r="M263" s="18"/>
      <c r="N263" s="18"/>
      <c r="O263" s="15"/>
      <c r="P263" s="15"/>
      <c r="Q263" s="15"/>
      <c r="R263" s="15"/>
      <c r="S263" s="15"/>
      <c r="T263" s="10"/>
      <c r="U263" s="18"/>
      <c r="W263" s="10"/>
      <c r="Y263" s="21"/>
      <c r="Z263" s="35"/>
    </row>
    <row r="264" spans="1:26" ht="15.9" customHeight="1" x14ac:dyDescent="0.25">
      <c r="A264" s="6"/>
      <c r="F264" s="18"/>
      <c r="G264" s="18"/>
      <c r="I264" s="18"/>
      <c r="J264" s="18"/>
      <c r="L264" s="18"/>
      <c r="M264" s="18"/>
      <c r="N264" s="18"/>
      <c r="O264" s="15"/>
      <c r="P264" s="15"/>
      <c r="Q264" s="15"/>
      <c r="R264" s="15"/>
      <c r="S264" s="15"/>
      <c r="T264" s="10"/>
      <c r="U264" s="18"/>
      <c r="W264" s="10"/>
      <c r="Y264" s="21"/>
      <c r="Z264" s="35"/>
    </row>
    <row r="265" spans="1:26" ht="15.9" customHeight="1" x14ac:dyDescent="0.25">
      <c r="A265" s="6"/>
      <c r="F265" s="18"/>
      <c r="G265" s="18"/>
      <c r="I265" s="18"/>
      <c r="J265" s="18"/>
      <c r="L265" s="18"/>
      <c r="M265" s="18"/>
      <c r="N265" s="18"/>
      <c r="O265" s="15"/>
      <c r="P265" s="15"/>
      <c r="Q265" s="15"/>
      <c r="R265" s="15"/>
      <c r="S265" s="15"/>
      <c r="T265" s="10"/>
      <c r="U265" s="18"/>
      <c r="W265" s="10"/>
      <c r="Y265" s="21"/>
      <c r="Z265" s="35"/>
    </row>
    <row r="266" spans="1:26" ht="15.9" customHeight="1" x14ac:dyDescent="0.25">
      <c r="A266" s="6"/>
      <c r="F266" s="18"/>
      <c r="G266" s="18"/>
      <c r="I266" s="18"/>
      <c r="J266" s="18"/>
      <c r="L266" s="18"/>
      <c r="M266" s="18"/>
      <c r="N266" s="18"/>
      <c r="O266" s="15"/>
      <c r="P266" s="15"/>
      <c r="Q266" s="15"/>
      <c r="R266" s="15"/>
      <c r="S266" s="15"/>
      <c r="T266" s="10"/>
      <c r="U266" s="18"/>
      <c r="W266" s="10"/>
      <c r="Y266" s="21"/>
      <c r="Z266" s="35"/>
    </row>
    <row r="267" spans="1:26" ht="15.9" customHeight="1" x14ac:dyDescent="0.25">
      <c r="A267" s="6"/>
      <c r="F267" s="18"/>
      <c r="G267" s="18"/>
      <c r="I267" s="18"/>
      <c r="J267" s="18"/>
      <c r="L267" s="18"/>
      <c r="M267" s="18"/>
      <c r="N267" s="18"/>
      <c r="O267" s="15"/>
      <c r="P267" s="15"/>
      <c r="Q267" s="15"/>
      <c r="R267" s="15"/>
      <c r="S267" s="15"/>
      <c r="T267" s="10"/>
      <c r="U267" s="18"/>
      <c r="W267" s="10"/>
      <c r="Y267" s="21"/>
      <c r="Z267" s="35"/>
    </row>
    <row r="268" spans="1:26" ht="15.9" customHeight="1" x14ac:dyDescent="0.25">
      <c r="A268" s="6"/>
      <c r="F268" s="18"/>
      <c r="G268" s="18"/>
      <c r="I268" s="18"/>
      <c r="J268" s="18"/>
      <c r="L268" s="18"/>
      <c r="M268" s="18"/>
      <c r="N268" s="18"/>
      <c r="O268" s="15"/>
      <c r="P268" s="15"/>
      <c r="Q268" s="15"/>
      <c r="R268" s="15"/>
      <c r="S268" s="15"/>
      <c r="T268" s="10"/>
      <c r="U268" s="18"/>
      <c r="W268" s="10"/>
      <c r="Y268" s="21"/>
      <c r="Z268" s="35"/>
    </row>
    <row r="269" spans="1:26" ht="15.9" customHeight="1" x14ac:dyDescent="0.25">
      <c r="A269" s="6"/>
      <c r="F269" s="18"/>
      <c r="G269" s="18"/>
      <c r="I269" s="18"/>
      <c r="J269" s="18"/>
      <c r="L269" s="18"/>
      <c r="M269" s="18"/>
      <c r="N269" s="18"/>
      <c r="O269" s="15"/>
      <c r="P269" s="15"/>
      <c r="Q269" s="15"/>
      <c r="R269" s="15"/>
      <c r="S269" s="15"/>
      <c r="T269" s="10"/>
      <c r="U269" s="18"/>
      <c r="W269" s="10"/>
      <c r="Y269" s="21"/>
      <c r="Z269" s="35"/>
    </row>
    <row r="270" spans="1:26" ht="15.9" customHeight="1" x14ac:dyDescent="0.25">
      <c r="A270" s="6"/>
      <c r="F270" s="18"/>
      <c r="G270" s="18"/>
      <c r="I270" s="18"/>
      <c r="J270" s="18"/>
      <c r="L270" s="18"/>
      <c r="M270" s="18"/>
      <c r="N270" s="18"/>
      <c r="O270" s="15"/>
      <c r="P270" s="15"/>
      <c r="Q270" s="15"/>
      <c r="R270" s="15"/>
      <c r="S270" s="15"/>
      <c r="T270" s="10"/>
      <c r="U270" s="18"/>
      <c r="W270" s="10"/>
      <c r="Y270" s="21"/>
      <c r="Z270" s="35"/>
    </row>
    <row r="271" spans="1:26" ht="15.9" customHeight="1" x14ac:dyDescent="0.25">
      <c r="A271" s="6"/>
      <c r="F271" s="18"/>
      <c r="G271" s="18"/>
      <c r="I271" s="18"/>
      <c r="J271" s="18"/>
      <c r="L271" s="18"/>
      <c r="M271" s="18"/>
      <c r="N271" s="18"/>
      <c r="O271" s="15"/>
      <c r="P271" s="15"/>
      <c r="Q271" s="15"/>
      <c r="R271" s="15"/>
      <c r="S271" s="15"/>
      <c r="T271" s="10"/>
      <c r="U271" s="18"/>
      <c r="W271" s="10"/>
      <c r="Y271" s="21"/>
      <c r="Z271" s="35"/>
    </row>
    <row r="272" spans="1:26" ht="15.9" customHeight="1" x14ac:dyDescent="0.25">
      <c r="A272" s="6"/>
      <c r="F272" s="18"/>
      <c r="G272" s="18"/>
      <c r="I272" s="18"/>
      <c r="J272" s="18"/>
      <c r="L272" s="18"/>
      <c r="M272" s="18"/>
      <c r="N272" s="18"/>
      <c r="O272" s="15"/>
      <c r="P272" s="15"/>
      <c r="Q272" s="15"/>
      <c r="R272" s="15"/>
      <c r="S272" s="15"/>
      <c r="T272" s="10"/>
      <c r="U272" s="18"/>
      <c r="W272" s="10"/>
      <c r="Y272" s="21"/>
      <c r="Z272" s="35"/>
    </row>
    <row r="273" spans="1:26" ht="15.9" customHeight="1" x14ac:dyDescent="0.25">
      <c r="A273" s="6"/>
      <c r="F273" s="18"/>
      <c r="G273" s="18"/>
      <c r="I273" s="18"/>
      <c r="J273" s="18"/>
      <c r="L273" s="18"/>
      <c r="M273" s="18"/>
      <c r="N273" s="18"/>
      <c r="O273" s="15"/>
      <c r="P273" s="15"/>
      <c r="Q273" s="15"/>
      <c r="R273" s="15"/>
      <c r="S273" s="15"/>
      <c r="T273" s="10"/>
      <c r="U273" s="18"/>
      <c r="W273" s="10"/>
      <c r="Y273" s="21"/>
      <c r="Z273" s="35"/>
    </row>
    <row r="274" spans="1:26" ht="15.9" customHeight="1" x14ac:dyDescent="0.25">
      <c r="A274" s="6"/>
      <c r="F274" s="18"/>
      <c r="G274" s="18"/>
      <c r="I274" s="18"/>
      <c r="J274" s="18"/>
      <c r="L274" s="18"/>
      <c r="M274" s="18"/>
      <c r="N274" s="18"/>
      <c r="O274" s="15"/>
      <c r="P274" s="15"/>
      <c r="Q274" s="15"/>
      <c r="R274" s="15"/>
      <c r="S274" s="15"/>
      <c r="T274" s="10"/>
      <c r="U274" s="18"/>
      <c r="W274" s="10"/>
      <c r="Y274" s="21"/>
      <c r="Z274" s="35"/>
    </row>
    <row r="275" spans="1:26" ht="15.9" customHeight="1" x14ac:dyDescent="0.25">
      <c r="A275" s="6"/>
      <c r="F275" s="18"/>
      <c r="G275" s="18"/>
      <c r="I275" s="18"/>
      <c r="J275" s="18"/>
      <c r="L275" s="18"/>
      <c r="M275" s="18"/>
      <c r="N275" s="18"/>
      <c r="O275" s="15"/>
      <c r="P275" s="15"/>
      <c r="Q275" s="15"/>
      <c r="R275" s="15"/>
      <c r="S275" s="15"/>
      <c r="T275" s="10"/>
      <c r="U275" s="18"/>
      <c r="W275" s="10"/>
      <c r="Y275" s="21"/>
      <c r="Z275" s="35"/>
    </row>
    <row r="276" spans="1:26" ht="15.9" customHeight="1" x14ac:dyDescent="0.25">
      <c r="A276" s="6"/>
      <c r="F276" s="18"/>
      <c r="G276" s="18"/>
      <c r="I276" s="18"/>
      <c r="J276" s="18"/>
      <c r="L276" s="18"/>
      <c r="M276" s="18"/>
      <c r="N276" s="18"/>
      <c r="O276" s="15"/>
      <c r="P276" s="15"/>
      <c r="Q276" s="15"/>
      <c r="R276" s="15"/>
      <c r="S276" s="15"/>
      <c r="T276" s="10"/>
      <c r="U276" s="18"/>
      <c r="W276" s="10"/>
      <c r="Y276" s="21"/>
      <c r="Z276" s="35"/>
    </row>
    <row r="277" spans="1:26" ht="15.9" customHeight="1" x14ac:dyDescent="0.25">
      <c r="A277" s="6"/>
      <c r="F277" s="18"/>
      <c r="G277" s="18"/>
      <c r="I277" s="18"/>
      <c r="J277" s="18"/>
      <c r="L277" s="18"/>
      <c r="M277" s="18"/>
      <c r="N277" s="18"/>
      <c r="O277" s="15"/>
      <c r="P277" s="15"/>
      <c r="Q277" s="15"/>
      <c r="R277" s="15"/>
      <c r="S277" s="15"/>
      <c r="T277" s="10"/>
      <c r="U277" s="18"/>
      <c r="W277" s="10"/>
      <c r="Y277" s="21"/>
      <c r="Z277" s="35"/>
    </row>
    <row r="278" spans="1:26" ht="15.9" customHeight="1" x14ac:dyDescent="0.25">
      <c r="A278" s="6"/>
      <c r="F278" s="18"/>
      <c r="G278" s="18"/>
      <c r="I278" s="18"/>
      <c r="J278" s="18"/>
      <c r="L278" s="18"/>
      <c r="M278" s="18"/>
      <c r="N278" s="18"/>
      <c r="O278" s="15"/>
      <c r="P278" s="15"/>
      <c r="Q278" s="15"/>
      <c r="R278" s="15"/>
      <c r="S278" s="15"/>
      <c r="T278" s="10"/>
      <c r="U278" s="18"/>
      <c r="W278" s="10"/>
      <c r="Y278" s="21"/>
      <c r="Z278" s="35"/>
    </row>
    <row r="279" spans="1:26" ht="15.9" customHeight="1" x14ac:dyDescent="0.25">
      <c r="A279" s="6"/>
      <c r="F279" s="18"/>
      <c r="G279" s="18"/>
      <c r="I279" s="18"/>
      <c r="J279" s="18"/>
      <c r="L279" s="18"/>
      <c r="M279" s="18"/>
      <c r="N279" s="18"/>
      <c r="O279" s="15"/>
      <c r="P279" s="15"/>
      <c r="Q279" s="15"/>
      <c r="R279" s="15"/>
      <c r="S279" s="15"/>
      <c r="T279" s="10"/>
      <c r="U279" s="18"/>
      <c r="W279" s="10"/>
      <c r="Y279" s="21"/>
      <c r="Z279" s="35"/>
    </row>
    <row r="280" spans="1:26" ht="15.9" customHeight="1" x14ac:dyDescent="0.25">
      <c r="A280" s="6"/>
      <c r="F280" s="18"/>
      <c r="G280" s="18"/>
      <c r="I280" s="18"/>
      <c r="J280" s="18"/>
      <c r="L280" s="18"/>
      <c r="M280" s="18"/>
      <c r="N280" s="18"/>
      <c r="O280" s="15"/>
      <c r="P280" s="15"/>
      <c r="Q280" s="15"/>
      <c r="R280" s="15"/>
      <c r="S280" s="15"/>
      <c r="T280" s="10"/>
      <c r="U280" s="18"/>
      <c r="W280" s="10"/>
      <c r="Y280" s="21"/>
      <c r="Z280" s="35"/>
    </row>
    <row r="281" spans="1:26" ht="15.9" customHeight="1" x14ac:dyDescent="0.25">
      <c r="A281" s="6"/>
      <c r="F281" s="18"/>
      <c r="G281" s="18"/>
      <c r="I281" s="18"/>
      <c r="J281" s="18"/>
      <c r="L281" s="18"/>
      <c r="M281" s="18"/>
      <c r="N281" s="18"/>
      <c r="O281" s="15"/>
      <c r="P281" s="15"/>
      <c r="Q281" s="15"/>
      <c r="R281" s="15"/>
      <c r="S281" s="15"/>
      <c r="T281" s="10"/>
      <c r="U281" s="18"/>
      <c r="W281" s="10"/>
      <c r="Y281" s="21"/>
      <c r="Z281" s="35"/>
    </row>
    <row r="282" spans="1:26" ht="15.9" customHeight="1" x14ac:dyDescent="0.25">
      <c r="A282" s="6"/>
      <c r="F282" s="18"/>
      <c r="G282" s="18"/>
      <c r="I282" s="18"/>
      <c r="J282" s="18"/>
      <c r="L282" s="18"/>
      <c r="M282" s="18"/>
      <c r="N282" s="18"/>
      <c r="O282" s="15"/>
      <c r="P282" s="15"/>
      <c r="Q282" s="15"/>
      <c r="R282" s="15"/>
      <c r="S282" s="15"/>
      <c r="T282" s="10"/>
      <c r="U282" s="18"/>
      <c r="W282" s="10"/>
      <c r="Y282" s="21"/>
      <c r="Z282" s="35"/>
    </row>
    <row r="283" spans="1:26" ht="15.9" customHeight="1" x14ac:dyDescent="0.25">
      <c r="A283" s="6"/>
      <c r="F283" s="18"/>
      <c r="G283" s="18"/>
      <c r="I283" s="18"/>
      <c r="J283" s="18"/>
      <c r="L283" s="18"/>
      <c r="M283" s="18"/>
      <c r="N283" s="18"/>
      <c r="O283" s="15"/>
      <c r="P283" s="15"/>
      <c r="Q283" s="15"/>
      <c r="R283" s="15"/>
      <c r="S283" s="15"/>
      <c r="T283" s="10"/>
      <c r="U283" s="18"/>
      <c r="W283" s="10"/>
      <c r="Y283" s="21"/>
      <c r="Z283" s="35"/>
    </row>
    <row r="284" spans="1:26" ht="15.9" customHeight="1" x14ac:dyDescent="0.25">
      <c r="A284" s="6"/>
      <c r="F284" s="18"/>
      <c r="G284" s="18"/>
      <c r="I284" s="18"/>
      <c r="J284" s="18"/>
      <c r="L284" s="18"/>
      <c r="M284" s="18"/>
      <c r="N284" s="18"/>
      <c r="O284" s="15"/>
      <c r="P284" s="15"/>
      <c r="Q284" s="15"/>
      <c r="R284" s="15"/>
      <c r="S284" s="15"/>
      <c r="T284" s="10"/>
      <c r="U284" s="18"/>
      <c r="W284" s="10"/>
      <c r="Y284" s="21"/>
      <c r="Z284" s="35"/>
    </row>
    <row r="285" spans="1:26" ht="15.9" customHeight="1" x14ac:dyDescent="0.25">
      <c r="A285" s="6"/>
      <c r="F285" s="18"/>
      <c r="G285" s="18"/>
      <c r="I285" s="18"/>
      <c r="J285" s="18"/>
      <c r="L285" s="18"/>
      <c r="M285" s="18"/>
      <c r="N285" s="18"/>
      <c r="O285" s="15"/>
      <c r="P285" s="15"/>
      <c r="Q285" s="15"/>
      <c r="R285" s="15"/>
      <c r="S285" s="15"/>
      <c r="T285" s="10"/>
      <c r="U285" s="18"/>
      <c r="W285" s="10"/>
      <c r="Y285" s="21"/>
      <c r="Z285" s="35"/>
    </row>
    <row r="286" spans="1:26" ht="15.9" customHeight="1" x14ac:dyDescent="0.25">
      <c r="A286" s="6"/>
      <c r="F286" s="18"/>
      <c r="G286" s="18"/>
      <c r="I286" s="18"/>
      <c r="J286" s="18"/>
      <c r="L286" s="18"/>
      <c r="M286" s="18"/>
      <c r="N286" s="18"/>
      <c r="O286" s="15"/>
      <c r="P286" s="15"/>
      <c r="Q286" s="15"/>
      <c r="R286" s="15"/>
      <c r="S286" s="15"/>
      <c r="T286" s="10"/>
      <c r="U286" s="18"/>
      <c r="W286" s="10"/>
      <c r="Y286" s="21"/>
      <c r="Z286" s="35"/>
    </row>
    <row r="287" spans="1:26" ht="15.9" customHeight="1" x14ac:dyDescent="0.25">
      <c r="A287" s="6"/>
      <c r="F287" s="18"/>
      <c r="G287" s="18"/>
      <c r="I287" s="18"/>
      <c r="J287" s="18"/>
      <c r="L287" s="18"/>
      <c r="M287" s="18"/>
      <c r="N287" s="18"/>
      <c r="O287" s="15"/>
      <c r="P287" s="15"/>
      <c r="Q287" s="15"/>
      <c r="R287" s="15"/>
      <c r="S287" s="15"/>
      <c r="T287" s="10"/>
      <c r="U287" s="18"/>
      <c r="W287" s="10"/>
      <c r="Y287" s="21"/>
      <c r="Z287" s="35"/>
    </row>
    <row r="288" spans="1:26" ht="15.9" customHeight="1" x14ac:dyDescent="0.25">
      <c r="A288" s="6"/>
      <c r="F288" s="18"/>
      <c r="G288" s="18"/>
      <c r="I288" s="18"/>
      <c r="J288" s="18"/>
      <c r="L288" s="18"/>
      <c r="M288" s="18"/>
      <c r="N288" s="18"/>
      <c r="O288" s="15"/>
      <c r="P288" s="15"/>
      <c r="Q288" s="15"/>
      <c r="R288" s="15"/>
      <c r="S288" s="15"/>
      <c r="T288" s="10"/>
      <c r="U288" s="18"/>
      <c r="W288" s="10"/>
      <c r="Y288" s="21"/>
      <c r="Z288" s="35"/>
    </row>
    <row r="289" spans="1:26" ht="15.9" customHeight="1" x14ac:dyDescent="0.25">
      <c r="A289" s="6"/>
      <c r="F289" s="18"/>
      <c r="G289" s="18"/>
      <c r="I289" s="18"/>
      <c r="J289" s="18"/>
      <c r="L289" s="18"/>
      <c r="M289" s="18"/>
      <c r="N289" s="18"/>
      <c r="O289" s="15"/>
      <c r="P289" s="15"/>
      <c r="Q289" s="15"/>
      <c r="R289" s="15"/>
      <c r="S289" s="15"/>
      <c r="T289" s="10"/>
      <c r="U289" s="18"/>
      <c r="W289" s="10"/>
      <c r="Y289" s="21"/>
      <c r="Z289" s="35"/>
    </row>
    <row r="290" spans="1:26" ht="15.9" customHeight="1" x14ac:dyDescent="0.25">
      <c r="A290" s="6"/>
      <c r="F290" s="18"/>
      <c r="G290" s="18"/>
      <c r="I290" s="18"/>
      <c r="J290" s="18"/>
      <c r="L290" s="18"/>
      <c r="M290" s="18"/>
      <c r="N290" s="18"/>
      <c r="O290" s="15"/>
      <c r="P290" s="15"/>
      <c r="Q290" s="15"/>
      <c r="R290" s="15"/>
      <c r="S290" s="15"/>
      <c r="T290" s="10"/>
      <c r="U290" s="18"/>
      <c r="W290" s="10"/>
      <c r="Y290" s="21"/>
      <c r="Z290" s="35"/>
    </row>
    <row r="291" spans="1:26" ht="15.9" customHeight="1" x14ac:dyDescent="0.25">
      <c r="A291" s="6"/>
      <c r="F291" s="18"/>
      <c r="G291" s="18"/>
      <c r="I291" s="18"/>
      <c r="J291" s="18"/>
      <c r="L291" s="18"/>
      <c r="M291" s="18"/>
      <c r="N291" s="18"/>
      <c r="O291" s="15"/>
      <c r="P291" s="15"/>
      <c r="Q291" s="15"/>
      <c r="R291" s="15"/>
      <c r="S291" s="15"/>
      <c r="T291" s="10"/>
      <c r="U291" s="18"/>
      <c r="W291" s="10"/>
      <c r="Y291" s="21"/>
      <c r="Z291" s="35"/>
    </row>
    <row r="292" spans="1:26" ht="15.9" customHeight="1" x14ac:dyDescent="0.25">
      <c r="A292" s="6"/>
      <c r="F292" s="18"/>
      <c r="G292" s="18"/>
      <c r="I292" s="18"/>
      <c r="J292" s="18"/>
      <c r="L292" s="18"/>
      <c r="M292" s="18"/>
      <c r="N292" s="18"/>
      <c r="O292" s="15"/>
      <c r="P292" s="15"/>
      <c r="Q292" s="15"/>
      <c r="R292" s="15"/>
      <c r="S292" s="15"/>
      <c r="T292" s="10"/>
      <c r="U292" s="18"/>
      <c r="W292" s="10"/>
      <c r="Y292" s="21"/>
      <c r="Z292" s="35"/>
    </row>
    <row r="293" spans="1:26" ht="15.9" customHeight="1" x14ac:dyDescent="0.25">
      <c r="A293" s="6"/>
      <c r="F293" s="18"/>
      <c r="G293" s="18"/>
      <c r="I293" s="18"/>
      <c r="J293" s="18"/>
      <c r="L293" s="18"/>
      <c r="M293" s="18"/>
      <c r="N293" s="18"/>
      <c r="O293" s="15"/>
      <c r="P293" s="15"/>
      <c r="Q293" s="15"/>
      <c r="R293" s="15"/>
      <c r="S293" s="15"/>
      <c r="T293" s="10"/>
      <c r="U293" s="18"/>
      <c r="W293" s="10"/>
      <c r="Y293" s="21"/>
      <c r="Z293" s="35"/>
    </row>
    <row r="294" spans="1:26" ht="15.9" customHeight="1" x14ac:dyDescent="0.25">
      <c r="A294" s="6"/>
      <c r="F294" s="18"/>
      <c r="G294" s="18"/>
      <c r="I294" s="18"/>
      <c r="J294" s="18"/>
      <c r="L294" s="18"/>
      <c r="M294" s="18"/>
      <c r="N294" s="18"/>
      <c r="O294" s="15"/>
      <c r="P294" s="15"/>
      <c r="Q294" s="15"/>
      <c r="R294" s="15"/>
      <c r="S294" s="15"/>
      <c r="T294" s="10"/>
      <c r="U294" s="18"/>
      <c r="W294" s="10"/>
      <c r="Y294" s="21"/>
      <c r="Z294" s="35"/>
    </row>
    <row r="295" spans="1:26" ht="15.9" customHeight="1" x14ac:dyDescent="0.25">
      <c r="A295" s="6"/>
      <c r="F295" s="18"/>
      <c r="G295" s="18"/>
      <c r="I295" s="18"/>
      <c r="J295" s="18"/>
      <c r="L295" s="18"/>
      <c r="M295" s="18"/>
      <c r="N295" s="18"/>
      <c r="O295" s="15"/>
      <c r="P295" s="15"/>
      <c r="Q295" s="15"/>
      <c r="R295" s="15"/>
      <c r="S295" s="15"/>
      <c r="T295" s="10"/>
      <c r="U295" s="18"/>
      <c r="W295" s="10"/>
      <c r="Y295" s="21"/>
      <c r="Z295" s="35"/>
    </row>
    <row r="296" spans="1:26" ht="15.9" customHeight="1" x14ac:dyDescent="0.25">
      <c r="A296" s="6"/>
      <c r="F296" s="18"/>
      <c r="G296" s="18"/>
      <c r="I296" s="18"/>
      <c r="J296" s="18"/>
      <c r="L296" s="18"/>
      <c r="M296" s="18"/>
      <c r="N296" s="18"/>
      <c r="O296" s="15"/>
      <c r="P296" s="15"/>
      <c r="Q296" s="15"/>
      <c r="R296" s="15"/>
      <c r="S296" s="15"/>
      <c r="T296" s="10"/>
      <c r="U296" s="18"/>
      <c r="W296" s="10"/>
      <c r="Y296" s="21"/>
      <c r="Z296" s="35"/>
    </row>
    <row r="297" spans="1:26" ht="15.9" customHeight="1" x14ac:dyDescent="0.25">
      <c r="A297" s="6"/>
      <c r="F297" s="18"/>
      <c r="G297" s="18"/>
      <c r="I297" s="18"/>
      <c r="J297" s="18"/>
      <c r="L297" s="18"/>
      <c r="M297" s="18"/>
      <c r="N297" s="18"/>
      <c r="O297" s="15"/>
      <c r="P297" s="15"/>
      <c r="Q297" s="15"/>
      <c r="R297" s="15"/>
      <c r="S297" s="15"/>
      <c r="T297" s="10"/>
      <c r="U297" s="18"/>
      <c r="W297" s="10"/>
      <c r="Y297" s="21"/>
      <c r="Z297" s="35"/>
    </row>
    <row r="298" spans="1:26" ht="15.9" customHeight="1" x14ac:dyDescent="0.25">
      <c r="A298" s="6"/>
      <c r="F298" s="18"/>
      <c r="G298" s="18"/>
      <c r="I298" s="18"/>
      <c r="J298" s="18"/>
      <c r="L298" s="18"/>
      <c r="M298" s="18"/>
      <c r="N298" s="18"/>
      <c r="O298" s="15"/>
      <c r="P298" s="15"/>
      <c r="Q298" s="15"/>
      <c r="R298" s="15"/>
      <c r="S298" s="15"/>
      <c r="T298" s="10"/>
      <c r="U298" s="18"/>
      <c r="W298" s="10"/>
      <c r="Y298" s="21"/>
      <c r="Z298" s="35"/>
    </row>
    <row r="299" spans="1:26" ht="15.9" customHeight="1" x14ac:dyDescent="0.25">
      <c r="A299" s="6"/>
      <c r="F299" s="18"/>
      <c r="G299" s="18"/>
      <c r="I299" s="18"/>
      <c r="J299" s="18"/>
      <c r="L299" s="18"/>
      <c r="M299" s="18"/>
      <c r="N299" s="18"/>
      <c r="O299" s="15"/>
      <c r="P299" s="15"/>
      <c r="Q299" s="15"/>
      <c r="R299" s="15"/>
      <c r="S299" s="15"/>
      <c r="T299" s="10"/>
      <c r="U299" s="18"/>
      <c r="W299" s="10"/>
      <c r="Y299" s="21"/>
      <c r="Z299" s="35"/>
    </row>
    <row r="300" spans="1:26" ht="15.9" customHeight="1" x14ac:dyDescent="0.25">
      <c r="A300" s="6"/>
      <c r="F300" s="18"/>
      <c r="G300" s="18"/>
      <c r="I300" s="18"/>
      <c r="J300" s="18"/>
      <c r="L300" s="18"/>
      <c r="M300" s="18"/>
      <c r="N300" s="18"/>
      <c r="O300" s="15"/>
      <c r="P300" s="15"/>
      <c r="Q300" s="15"/>
      <c r="R300" s="15"/>
      <c r="S300" s="15"/>
      <c r="T300" s="10"/>
      <c r="U300" s="18"/>
      <c r="W300" s="10"/>
      <c r="Y300" s="21"/>
      <c r="Z300" s="35"/>
    </row>
    <row r="301" spans="1:26" ht="15.9" customHeight="1" x14ac:dyDescent="0.25">
      <c r="A301" s="6"/>
      <c r="F301" s="18"/>
      <c r="G301" s="18"/>
      <c r="I301" s="18"/>
      <c r="J301" s="18"/>
      <c r="L301" s="18"/>
      <c r="M301" s="18"/>
      <c r="N301" s="18"/>
      <c r="O301" s="15"/>
      <c r="P301" s="15"/>
      <c r="Q301" s="15"/>
      <c r="R301" s="15"/>
      <c r="S301" s="15"/>
      <c r="T301" s="10"/>
      <c r="U301" s="18"/>
      <c r="W301" s="10"/>
      <c r="Y301" s="21"/>
      <c r="Z301" s="35"/>
    </row>
    <row r="302" spans="1:26" ht="15.9" customHeight="1" x14ac:dyDescent="0.25">
      <c r="A302" s="6"/>
      <c r="F302" s="18"/>
      <c r="G302" s="18"/>
      <c r="I302" s="18"/>
      <c r="J302" s="18"/>
      <c r="L302" s="18"/>
      <c r="M302" s="18"/>
      <c r="N302" s="18"/>
      <c r="O302" s="15"/>
      <c r="P302" s="15"/>
      <c r="Q302" s="15"/>
      <c r="R302" s="15"/>
      <c r="S302" s="15"/>
      <c r="T302" s="10"/>
      <c r="U302" s="18"/>
      <c r="W302" s="10"/>
      <c r="Y302" s="21"/>
      <c r="Z302" s="35"/>
    </row>
    <row r="303" spans="1:26" ht="15.9" customHeight="1" x14ac:dyDescent="0.25">
      <c r="A303" s="6"/>
      <c r="F303" s="18"/>
      <c r="G303" s="18"/>
      <c r="I303" s="18"/>
      <c r="J303" s="18"/>
      <c r="L303" s="18"/>
      <c r="M303" s="18"/>
      <c r="N303" s="18"/>
      <c r="O303" s="15"/>
      <c r="P303" s="15"/>
      <c r="Q303" s="15"/>
      <c r="R303" s="15"/>
      <c r="S303" s="15"/>
      <c r="T303" s="10"/>
      <c r="U303" s="18"/>
      <c r="W303" s="10"/>
      <c r="Y303" s="21"/>
      <c r="Z303" s="35"/>
    </row>
    <row r="304" spans="1:26" ht="15.9" customHeight="1" x14ac:dyDescent="0.25">
      <c r="A304" s="6"/>
      <c r="F304" s="18"/>
      <c r="G304" s="18"/>
      <c r="I304" s="18"/>
      <c r="J304" s="18"/>
      <c r="L304" s="18"/>
      <c r="M304" s="18"/>
      <c r="N304" s="18"/>
      <c r="O304" s="15"/>
      <c r="P304" s="15"/>
      <c r="Q304" s="15"/>
      <c r="R304" s="15"/>
      <c r="S304" s="15"/>
      <c r="T304" s="10"/>
      <c r="U304" s="18"/>
      <c r="W304" s="10"/>
      <c r="Y304" s="21"/>
      <c r="Z304" s="35"/>
    </row>
    <row r="305" spans="1:26" ht="15.9" customHeight="1" x14ac:dyDescent="0.25">
      <c r="A305" s="6"/>
      <c r="F305" s="18"/>
      <c r="G305" s="18"/>
      <c r="I305" s="18"/>
      <c r="J305" s="18"/>
      <c r="L305" s="18"/>
      <c r="M305" s="18"/>
      <c r="N305" s="18"/>
      <c r="O305" s="15"/>
      <c r="P305" s="15"/>
      <c r="Q305" s="15"/>
      <c r="R305" s="15"/>
      <c r="S305" s="15"/>
      <c r="T305" s="10"/>
      <c r="U305" s="18"/>
      <c r="W305" s="10"/>
      <c r="Y305" s="21"/>
      <c r="Z305" s="35"/>
    </row>
    <row r="306" spans="1:26" ht="15.9" customHeight="1" x14ac:dyDescent="0.25">
      <c r="A306" s="6"/>
      <c r="F306" s="18"/>
      <c r="G306" s="18"/>
      <c r="I306" s="18"/>
      <c r="J306" s="18"/>
      <c r="L306" s="18"/>
      <c r="M306" s="18"/>
      <c r="N306" s="18"/>
      <c r="O306" s="15"/>
      <c r="P306" s="15"/>
      <c r="Q306" s="15"/>
      <c r="R306" s="15"/>
      <c r="S306" s="15"/>
      <c r="T306" s="10"/>
      <c r="U306" s="18"/>
      <c r="W306" s="10"/>
      <c r="Y306" s="21"/>
      <c r="Z306" s="35"/>
    </row>
    <row r="307" spans="1:26" ht="15.9" customHeight="1" x14ac:dyDescent="0.25">
      <c r="A307" s="6"/>
      <c r="F307" s="18"/>
      <c r="G307" s="18"/>
      <c r="I307" s="18"/>
      <c r="J307" s="18"/>
      <c r="L307" s="18"/>
      <c r="M307" s="18"/>
      <c r="N307" s="18"/>
      <c r="O307" s="15"/>
      <c r="P307" s="15"/>
      <c r="Q307" s="15"/>
      <c r="R307" s="15"/>
      <c r="S307" s="15"/>
      <c r="T307" s="10"/>
      <c r="U307" s="18"/>
      <c r="W307" s="10"/>
      <c r="Y307" s="21"/>
      <c r="Z307" s="35"/>
    </row>
    <row r="308" spans="1:26" ht="15.9" customHeight="1" x14ac:dyDescent="0.25">
      <c r="A308" s="6"/>
      <c r="F308" s="18"/>
      <c r="G308" s="18"/>
      <c r="I308" s="18"/>
      <c r="J308" s="18"/>
      <c r="L308" s="18"/>
      <c r="M308" s="18"/>
      <c r="N308" s="18"/>
      <c r="O308" s="15"/>
      <c r="P308" s="15"/>
      <c r="Q308" s="15"/>
      <c r="R308" s="15"/>
      <c r="S308" s="15"/>
      <c r="T308" s="10"/>
      <c r="U308" s="18"/>
      <c r="W308" s="10"/>
      <c r="Y308" s="21"/>
      <c r="Z308" s="35"/>
    </row>
    <row r="309" spans="1:26" ht="15.9" customHeight="1" x14ac:dyDescent="0.25">
      <c r="A309" s="6"/>
      <c r="F309" s="18"/>
      <c r="G309" s="18"/>
      <c r="I309" s="18"/>
      <c r="J309" s="18"/>
      <c r="L309" s="18"/>
      <c r="M309" s="18"/>
      <c r="N309" s="18"/>
      <c r="O309" s="15"/>
      <c r="P309" s="15"/>
      <c r="Q309" s="15"/>
      <c r="R309" s="15"/>
      <c r="S309" s="15"/>
      <c r="T309" s="10"/>
      <c r="U309" s="18"/>
      <c r="W309" s="10"/>
      <c r="Y309" s="21"/>
      <c r="Z309" s="35"/>
    </row>
    <row r="310" spans="1:26" ht="15.9" customHeight="1" x14ac:dyDescent="0.25">
      <c r="A310" s="6"/>
      <c r="F310" s="18"/>
      <c r="G310" s="18"/>
      <c r="I310" s="18"/>
      <c r="J310" s="18"/>
      <c r="L310" s="18"/>
      <c r="M310" s="18"/>
      <c r="N310" s="18"/>
      <c r="O310" s="15"/>
      <c r="P310" s="15"/>
      <c r="Q310" s="15"/>
      <c r="R310" s="15"/>
      <c r="S310" s="15"/>
      <c r="T310" s="10"/>
      <c r="U310" s="18"/>
      <c r="W310" s="10"/>
      <c r="Y310" s="21"/>
      <c r="Z310" s="35"/>
    </row>
    <row r="311" spans="1:26" ht="15.9" customHeight="1" x14ac:dyDescent="0.25">
      <c r="A311" s="6"/>
      <c r="F311" s="18"/>
      <c r="G311" s="18"/>
      <c r="I311" s="18"/>
      <c r="J311" s="18"/>
      <c r="L311" s="18"/>
      <c r="M311" s="18"/>
      <c r="N311" s="18"/>
      <c r="O311" s="15"/>
      <c r="P311" s="15"/>
      <c r="Q311" s="15"/>
      <c r="R311" s="15"/>
      <c r="S311" s="15"/>
      <c r="T311" s="10"/>
      <c r="U311" s="18"/>
      <c r="W311" s="10"/>
      <c r="Y311" s="21"/>
      <c r="Z311" s="35"/>
    </row>
    <row r="312" spans="1:26" ht="15.9" customHeight="1" x14ac:dyDescent="0.25">
      <c r="A312" s="6"/>
      <c r="F312" s="18"/>
      <c r="G312" s="18"/>
      <c r="I312" s="18"/>
      <c r="J312" s="18"/>
      <c r="L312" s="18"/>
      <c r="M312" s="18"/>
      <c r="N312" s="18"/>
      <c r="O312" s="15"/>
      <c r="P312" s="15"/>
      <c r="Q312" s="15"/>
      <c r="R312" s="15"/>
      <c r="S312" s="15"/>
      <c r="T312" s="10"/>
      <c r="U312" s="18"/>
      <c r="W312" s="10"/>
      <c r="Y312" s="21"/>
      <c r="Z312" s="35"/>
    </row>
    <row r="313" spans="1:26" ht="15.9" customHeight="1" x14ac:dyDescent="0.25">
      <c r="A313" s="6"/>
      <c r="F313" s="18"/>
      <c r="G313" s="18"/>
      <c r="I313" s="18"/>
      <c r="J313" s="18"/>
      <c r="L313" s="18"/>
      <c r="M313" s="18"/>
      <c r="N313" s="18"/>
      <c r="O313" s="15"/>
      <c r="P313" s="15"/>
      <c r="Q313" s="15"/>
      <c r="R313" s="15"/>
      <c r="S313" s="15"/>
      <c r="T313" s="10"/>
      <c r="U313" s="18"/>
      <c r="W313" s="10"/>
      <c r="Y313" s="21"/>
      <c r="Z313" s="35"/>
    </row>
    <row r="314" spans="1:26" ht="15.9" customHeight="1" x14ac:dyDescent="0.25">
      <c r="A314" s="6"/>
      <c r="F314" s="18"/>
      <c r="G314" s="18"/>
      <c r="I314" s="18"/>
      <c r="J314" s="18"/>
      <c r="L314" s="18"/>
      <c r="M314" s="18"/>
      <c r="N314" s="18"/>
      <c r="O314" s="15"/>
      <c r="P314" s="15"/>
      <c r="Q314" s="15"/>
      <c r="R314" s="15"/>
      <c r="S314" s="15"/>
      <c r="T314" s="10"/>
      <c r="U314" s="18"/>
      <c r="W314" s="10"/>
      <c r="Y314" s="21"/>
      <c r="Z314" s="35"/>
    </row>
    <row r="315" spans="1:26" ht="15.9" customHeight="1" x14ac:dyDescent="0.25">
      <c r="A315" s="6"/>
      <c r="F315" s="18"/>
      <c r="G315" s="18"/>
      <c r="I315" s="18"/>
      <c r="J315" s="18"/>
      <c r="L315" s="18"/>
      <c r="M315" s="18"/>
      <c r="N315" s="18"/>
      <c r="O315" s="15"/>
      <c r="P315" s="15"/>
      <c r="Q315" s="15"/>
      <c r="R315" s="15"/>
      <c r="S315" s="15"/>
      <c r="T315" s="10"/>
      <c r="U315" s="18"/>
      <c r="W315" s="10"/>
      <c r="Y315" s="21"/>
      <c r="Z315" s="35"/>
    </row>
    <row r="316" spans="1:26" ht="15.9" customHeight="1" x14ac:dyDescent="0.25">
      <c r="A316" s="6"/>
      <c r="F316" s="18"/>
      <c r="G316" s="18"/>
      <c r="I316" s="18"/>
      <c r="J316" s="18"/>
      <c r="L316" s="18"/>
      <c r="M316" s="18"/>
      <c r="N316" s="18"/>
      <c r="O316" s="15"/>
      <c r="P316" s="15"/>
      <c r="Q316" s="15"/>
      <c r="R316" s="15"/>
      <c r="S316" s="15"/>
      <c r="T316" s="10"/>
      <c r="U316" s="18"/>
      <c r="W316" s="10"/>
      <c r="Y316" s="21"/>
      <c r="Z316" s="35"/>
    </row>
    <row r="317" spans="1:26" ht="15.9" customHeight="1" x14ac:dyDescent="0.25">
      <c r="A317" s="6"/>
      <c r="F317" s="18"/>
      <c r="G317" s="18"/>
      <c r="I317" s="18"/>
      <c r="J317" s="18"/>
      <c r="L317" s="18"/>
      <c r="M317" s="18"/>
      <c r="N317" s="18"/>
      <c r="O317" s="15"/>
      <c r="P317" s="15"/>
      <c r="Q317" s="15"/>
      <c r="R317" s="15"/>
      <c r="S317" s="15"/>
      <c r="T317" s="10"/>
      <c r="U317" s="18"/>
      <c r="W317" s="10"/>
      <c r="Y317" s="21"/>
      <c r="Z317" s="35"/>
    </row>
    <row r="318" spans="1:26" ht="15.9" customHeight="1" x14ac:dyDescent="0.25">
      <c r="A318" s="6"/>
      <c r="F318" s="18"/>
      <c r="G318" s="18"/>
      <c r="I318" s="18"/>
      <c r="J318" s="18"/>
      <c r="L318" s="18"/>
      <c r="M318" s="18"/>
      <c r="N318" s="18"/>
      <c r="O318" s="15"/>
      <c r="P318" s="15"/>
      <c r="Q318" s="15"/>
      <c r="R318" s="15"/>
      <c r="S318" s="15"/>
      <c r="T318" s="10"/>
      <c r="U318" s="18"/>
      <c r="W318" s="10"/>
      <c r="Y318" s="21"/>
      <c r="Z318" s="35"/>
    </row>
    <row r="319" spans="1:26" ht="15.9" customHeight="1" x14ac:dyDescent="0.25">
      <c r="A319" s="6"/>
      <c r="F319" s="18"/>
      <c r="G319" s="18"/>
      <c r="I319" s="18"/>
      <c r="J319" s="18"/>
      <c r="L319" s="18"/>
      <c r="M319" s="18"/>
      <c r="N319" s="18"/>
      <c r="O319" s="15"/>
      <c r="P319" s="15"/>
      <c r="Q319" s="15"/>
      <c r="R319" s="15"/>
      <c r="S319" s="15"/>
      <c r="T319" s="10"/>
      <c r="U319" s="18"/>
      <c r="W319" s="10"/>
      <c r="Y319" s="21"/>
      <c r="Z319" s="35"/>
    </row>
    <row r="320" spans="1:26" ht="15.9" customHeight="1" x14ac:dyDescent="0.25">
      <c r="A320" s="6"/>
      <c r="F320" s="18"/>
      <c r="G320" s="18"/>
      <c r="I320" s="18"/>
      <c r="J320" s="18"/>
      <c r="L320" s="18"/>
      <c r="M320" s="18"/>
      <c r="N320" s="18"/>
      <c r="O320" s="15"/>
      <c r="P320" s="15"/>
      <c r="Q320" s="15"/>
      <c r="R320" s="15"/>
      <c r="S320" s="15"/>
      <c r="T320" s="10"/>
      <c r="U320" s="18"/>
      <c r="W320" s="10"/>
      <c r="Y320" s="21"/>
      <c r="Z320" s="35"/>
    </row>
    <row r="321" spans="1:26" ht="15.9" customHeight="1" x14ac:dyDescent="0.25">
      <c r="A321" s="6"/>
      <c r="F321" s="18"/>
      <c r="G321" s="18"/>
      <c r="I321" s="18"/>
      <c r="J321" s="18"/>
      <c r="L321" s="18"/>
      <c r="M321" s="18"/>
      <c r="N321" s="18"/>
      <c r="O321" s="15"/>
      <c r="P321" s="15"/>
      <c r="Q321" s="15"/>
      <c r="R321" s="15"/>
      <c r="S321" s="15"/>
      <c r="T321" s="10"/>
      <c r="U321" s="18"/>
      <c r="W321" s="10"/>
      <c r="Y321" s="21"/>
      <c r="Z321" s="35"/>
    </row>
    <row r="322" spans="1:26" ht="15.9" customHeight="1" x14ac:dyDescent="0.25">
      <c r="A322" s="6"/>
      <c r="F322" s="18"/>
      <c r="G322" s="18"/>
      <c r="I322" s="18"/>
      <c r="J322" s="18"/>
      <c r="L322" s="18"/>
      <c r="M322" s="18"/>
      <c r="N322" s="18"/>
      <c r="O322" s="15"/>
      <c r="P322" s="15"/>
      <c r="Q322" s="15"/>
      <c r="R322" s="15"/>
      <c r="S322" s="15"/>
      <c r="T322" s="10"/>
      <c r="U322" s="18"/>
      <c r="W322" s="10"/>
      <c r="Y322" s="21"/>
      <c r="Z322" s="35"/>
    </row>
    <row r="323" spans="1:26" ht="15.9" customHeight="1" x14ac:dyDescent="0.25">
      <c r="A323" s="6"/>
      <c r="F323" s="18"/>
      <c r="G323" s="18"/>
      <c r="I323" s="18"/>
      <c r="J323" s="18"/>
      <c r="L323" s="18"/>
      <c r="M323" s="18"/>
      <c r="N323" s="18"/>
      <c r="O323" s="15"/>
      <c r="P323" s="15"/>
      <c r="Q323" s="15"/>
      <c r="R323" s="15"/>
      <c r="S323" s="15"/>
      <c r="T323" s="10"/>
      <c r="U323" s="18"/>
      <c r="W323" s="10"/>
      <c r="Y323" s="21"/>
      <c r="Z323" s="35"/>
    </row>
    <row r="324" spans="1:26" ht="15.9" customHeight="1" x14ac:dyDescent="0.25">
      <c r="A324" s="6"/>
      <c r="F324" s="18"/>
      <c r="G324" s="18"/>
      <c r="I324" s="18"/>
      <c r="J324" s="18"/>
      <c r="L324" s="18"/>
      <c r="M324" s="18"/>
      <c r="N324" s="18"/>
      <c r="O324" s="15"/>
      <c r="P324" s="15"/>
      <c r="Q324" s="15"/>
      <c r="R324" s="15"/>
      <c r="S324" s="15"/>
      <c r="T324" s="10"/>
      <c r="U324" s="18"/>
      <c r="W324" s="10"/>
      <c r="Y324" s="21"/>
      <c r="Z324" s="35"/>
    </row>
    <row r="325" spans="1:26" ht="15.9" customHeight="1" x14ac:dyDescent="0.25">
      <c r="A325" s="6"/>
      <c r="F325" s="18"/>
      <c r="G325" s="18"/>
      <c r="I325" s="18"/>
      <c r="J325" s="18"/>
      <c r="L325" s="18"/>
      <c r="M325" s="18"/>
      <c r="N325" s="18"/>
      <c r="O325" s="15"/>
      <c r="P325" s="15"/>
      <c r="Q325" s="15"/>
      <c r="R325" s="15"/>
      <c r="S325" s="15"/>
      <c r="T325" s="10"/>
      <c r="U325" s="18"/>
      <c r="W325" s="10"/>
      <c r="Y325" s="21"/>
      <c r="Z325" s="35"/>
    </row>
    <row r="326" spans="1:26" ht="15.9" customHeight="1" x14ac:dyDescent="0.25">
      <c r="A326" s="6"/>
      <c r="F326" s="18"/>
      <c r="G326" s="18"/>
      <c r="I326" s="18"/>
      <c r="J326" s="18"/>
      <c r="L326" s="18"/>
      <c r="M326" s="18"/>
      <c r="N326" s="18"/>
      <c r="O326" s="15"/>
      <c r="P326" s="15"/>
      <c r="Q326" s="15"/>
      <c r="R326" s="15"/>
      <c r="S326" s="15"/>
      <c r="T326" s="10"/>
      <c r="U326" s="18"/>
      <c r="W326" s="10"/>
      <c r="Y326" s="21"/>
      <c r="Z326" s="35"/>
    </row>
    <row r="327" spans="1:26" ht="15.9" customHeight="1" x14ac:dyDescent="0.25">
      <c r="A327" s="6"/>
      <c r="F327" s="18"/>
      <c r="G327" s="18"/>
      <c r="I327" s="18"/>
      <c r="J327" s="18"/>
      <c r="L327" s="18"/>
      <c r="M327" s="18"/>
      <c r="N327" s="18"/>
      <c r="O327" s="15"/>
      <c r="P327" s="15"/>
      <c r="Q327" s="15"/>
      <c r="R327" s="15"/>
      <c r="S327" s="15"/>
      <c r="T327" s="10"/>
      <c r="U327" s="18"/>
      <c r="W327" s="10"/>
      <c r="Y327" s="21"/>
      <c r="Z327" s="35"/>
    </row>
    <row r="328" spans="1:26" ht="15.9" customHeight="1" x14ac:dyDescent="0.25">
      <c r="A328" s="6"/>
      <c r="F328" s="18"/>
      <c r="G328" s="18"/>
      <c r="I328" s="18"/>
      <c r="J328" s="18"/>
      <c r="L328" s="18"/>
      <c r="M328" s="18"/>
      <c r="N328" s="18"/>
      <c r="O328" s="15"/>
      <c r="P328" s="15"/>
      <c r="Q328" s="15"/>
      <c r="R328" s="15"/>
      <c r="S328" s="15"/>
      <c r="T328" s="10"/>
      <c r="U328" s="18"/>
      <c r="W328" s="10"/>
      <c r="Y328" s="21"/>
      <c r="Z328" s="35"/>
    </row>
    <row r="329" spans="1:26" ht="15.9" customHeight="1" x14ac:dyDescent="0.25">
      <c r="A329" s="6"/>
      <c r="F329" s="18"/>
      <c r="G329" s="18"/>
      <c r="I329" s="18"/>
      <c r="J329" s="18"/>
      <c r="L329" s="18"/>
      <c r="M329" s="18"/>
      <c r="N329" s="18"/>
      <c r="O329" s="15"/>
      <c r="P329" s="15"/>
      <c r="Q329" s="15"/>
      <c r="R329" s="15"/>
      <c r="S329" s="15"/>
      <c r="T329" s="10"/>
      <c r="U329" s="18"/>
      <c r="W329" s="10"/>
      <c r="Y329" s="21"/>
      <c r="Z329" s="35"/>
    </row>
    <row r="330" spans="1:26" ht="15.9" customHeight="1" x14ac:dyDescent="0.25">
      <c r="A330" s="6"/>
      <c r="F330" s="18"/>
      <c r="G330" s="18"/>
      <c r="I330" s="18"/>
      <c r="J330" s="18"/>
      <c r="L330" s="18"/>
      <c r="M330" s="18"/>
      <c r="N330" s="18"/>
      <c r="O330" s="15"/>
      <c r="P330" s="15"/>
      <c r="Q330" s="15"/>
      <c r="R330" s="15"/>
      <c r="S330" s="15"/>
      <c r="T330" s="10"/>
      <c r="U330" s="18"/>
      <c r="W330" s="10"/>
      <c r="Y330" s="21"/>
      <c r="Z330" s="35"/>
    </row>
    <row r="331" spans="1:26" ht="15.9" customHeight="1" x14ac:dyDescent="0.25">
      <c r="A331" s="6"/>
      <c r="F331" s="18"/>
      <c r="G331" s="18"/>
      <c r="I331" s="18"/>
      <c r="J331" s="18"/>
      <c r="L331" s="18"/>
      <c r="M331" s="18"/>
      <c r="N331" s="18"/>
      <c r="O331" s="15"/>
      <c r="P331" s="15"/>
      <c r="Q331" s="15"/>
      <c r="R331" s="15"/>
      <c r="S331" s="15"/>
      <c r="T331" s="10"/>
      <c r="U331" s="18"/>
      <c r="W331" s="10"/>
      <c r="Y331" s="21"/>
      <c r="Z331" s="35"/>
    </row>
    <row r="332" spans="1:26" ht="15.9" customHeight="1" x14ac:dyDescent="0.25">
      <c r="A332" s="6"/>
      <c r="F332" s="18"/>
      <c r="G332" s="18"/>
      <c r="I332" s="18"/>
      <c r="J332" s="18"/>
      <c r="L332" s="18"/>
      <c r="M332" s="18"/>
      <c r="N332" s="18"/>
      <c r="O332" s="15"/>
      <c r="P332" s="15"/>
      <c r="Q332" s="15"/>
      <c r="R332" s="15"/>
      <c r="S332" s="15"/>
      <c r="T332" s="10"/>
      <c r="U332" s="18"/>
      <c r="W332" s="10"/>
      <c r="Y332" s="21"/>
      <c r="Z332" s="35"/>
    </row>
    <row r="333" spans="1:26" ht="15.9" customHeight="1" x14ac:dyDescent="0.25">
      <c r="A333" s="6"/>
      <c r="F333" s="18"/>
      <c r="G333" s="18"/>
      <c r="I333" s="18"/>
      <c r="J333" s="18"/>
      <c r="L333" s="18"/>
      <c r="M333" s="18"/>
      <c r="N333" s="18"/>
      <c r="O333" s="15"/>
      <c r="P333" s="15"/>
      <c r="Q333" s="15"/>
      <c r="R333" s="15"/>
      <c r="S333" s="15"/>
      <c r="T333" s="10"/>
      <c r="U333" s="18"/>
      <c r="W333" s="10"/>
      <c r="Y333" s="21"/>
      <c r="Z333" s="35"/>
    </row>
    <row r="334" spans="1:26" ht="15.9" customHeight="1" x14ac:dyDescent="0.25">
      <c r="A334" s="6"/>
      <c r="F334" s="18"/>
      <c r="G334" s="18"/>
      <c r="I334" s="18"/>
      <c r="J334" s="18"/>
      <c r="L334" s="18"/>
      <c r="M334" s="18"/>
      <c r="N334" s="18"/>
      <c r="O334" s="15"/>
      <c r="P334" s="15"/>
      <c r="Q334" s="15"/>
      <c r="R334" s="15"/>
      <c r="S334" s="15"/>
      <c r="T334" s="10"/>
      <c r="U334" s="18"/>
      <c r="W334" s="10"/>
      <c r="Y334" s="21"/>
      <c r="Z334" s="35"/>
    </row>
    <row r="335" spans="1:26" ht="15.9" customHeight="1" x14ac:dyDescent="0.25">
      <c r="A335" s="6"/>
      <c r="F335" s="18"/>
      <c r="G335" s="18"/>
      <c r="I335" s="18"/>
      <c r="J335" s="18"/>
      <c r="L335" s="18"/>
      <c r="M335" s="18"/>
      <c r="N335" s="18"/>
      <c r="O335" s="15"/>
      <c r="P335" s="15"/>
      <c r="Q335" s="15"/>
      <c r="R335" s="15"/>
      <c r="S335" s="15"/>
      <c r="T335" s="10"/>
      <c r="U335" s="18"/>
      <c r="W335" s="10"/>
      <c r="Y335" s="21"/>
      <c r="Z335" s="35"/>
    </row>
    <row r="336" spans="1:26" ht="15.9" customHeight="1" x14ac:dyDescent="0.25">
      <c r="A336" s="6"/>
      <c r="F336" s="18"/>
      <c r="G336" s="18"/>
      <c r="I336" s="18"/>
      <c r="J336" s="18"/>
      <c r="L336" s="18"/>
      <c r="M336" s="18"/>
      <c r="N336" s="18"/>
      <c r="O336" s="15"/>
      <c r="P336" s="15"/>
      <c r="Q336" s="15"/>
      <c r="R336" s="15"/>
      <c r="S336" s="15"/>
      <c r="T336" s="10"/>
      <c r="U336" s="18"/>
      <c r="W336" s="10"/>
      <c r="Y336" s="21"/>
      <c r="Z336" s="35"/>
    </row>
    <row r="337" spans="1:26" ht="15.9" customHeight="1" x14ac:dyDescent="0.25">
      <c r="A337" s="6"/>
      <c r="F337" s="18"/>
      <c r="G337" s="18"/>
      <c r="I337" s="18"/>
      <c r="J337" s="18"/>
      <c r="L337" s="18"/>
      <c r="M337" s="18"/>
      <c r="N337" s="18"/>
      <c r="O337" s="15"/>
      <c r="P337" s="15"/>
      <c r="Q337" s="15"/>
      <c r="R337" s="15"/>
      <c r="S337" s="15"/>
      <c r="T337" s="10"/>
      <c r="U337" s="18"/>
      <c r="W337" s="10"/>
      <c r="Y337" s="21"/>
      <c r="Z337" s="35"/>
    </row>
    <row r="338" spans="1:26" ht="15.9" customHeight="1" x14ac:dyDescent="0.25">
      <c r="A338" s="6"/>
      <c r="F338" s="18"/>
      <c r="G338" s="18"/>
      <c r="I338" s="18"/>
      <c r="J338" s="18"/>
      <c r="L338" s="18"/>
      <c r="M338" s="18"/>
      <c r="N338" s="18"/>
      <c r="O338" s="15"/>
      <c r="P338" s="15"/>
      <c r="Q338" s="15"/>
      <c r="R338" s="15"/>
      <c r="S338" s="15"/>
      <c r="T338" s="10"/>
      <c r="U338" s="18"/>
      <c r="W338" s="10"/>
      <c r="Y338" s="21"/>
      <c r="Z338" s="35"/>
    </row>
    <row r="339" spans="1:26" ht="15.9" customHeight="1" x14ac:dyDescent="0.25">
      <c r="A339" s="6"/>
      <c r="F339" s="18"/>
      <c r="G339" s="18"/>
      <c r="I339" s="18"/>
      <c r="J339" s="18"/>
      <c r="L339" s="18"/>
      <c r="M339" s="18"/>
      <c r="N339" s="18"/>
      <c r="O339" s="15"/>
      <c r="P339" s="15"/>
      <c r="Q339" s="15"/>
      <c r="R339" s="15"/>
      <c r="S339" s="15"/>
      <c r="T339" s="10"/>
      <c r="U339" s="18"/>
      <c r="W339" s="10"/>
      <c r="Y339" s="21"/>
      <c r="Z339" s="35"/>
    </row>
    <row r="340" spans="1:26" ht="15.9" customHeight="1" x14ac:dyDescent="0.25">
      <c r="A340" s="6"/>
      <c r="F340" s="18"/>
      <c r="G340" s="18"/>
      <c r="I340" s="18"/>
      <c r="J340" s="18"/>
      <c r="L340" s="18"/>
      <c r="M340" s="18"/>
      <c r="N340" s="18"/>
      <c r="O340" s="15"/>
      <c r="P340" s="15"/>
      <c r="Q340" s="15"/>
      <c r="R340" s="15"/>
      <c r="S340" s="15"/>
      <c r="T340" s="10"/>
      <c r="U340" s="18"/>
      <c r="W340" s="10"/>
      <c r="Y340" s="21"/>
      <c r="Z340" s="35"/>
    </row>
    <row r="341" spans="1:26" ht="15.9" customHeight="1" x14ac:dyDescent="0.25">
      <c r="A341" s="6"/>
      <c r="F341" s="18"/>
      <c r="G341" s="18"/>
      <c r="I341" s="18"/>
      <c r="J341" s="18"/>
      <c r="L341" s="18"/>
      <c r="M341" s="18"/>
      <c r="N341" s="18"/>
      <c r="O341" s="15"/>
      <c r="P341" s="15"/>
      <c r="Q341" s="15"/>
      <c r="R341" s="15"/>
      <c r="S341" s="15"/>
      <c r="T341" s="10"/>
      <c r="U341" s="18"/>
      <c r="W341" s="10"/>
      <c r="Y341" s="21"/>
      <c r="Z341" s="35"/>
    </row>
    <row r="342" spans="1:26" ht="15.9" customHeight="1" x14ac:dyDescent="0.25">
      <c r="A342" s="6"/>
      <c r="F342" s="18"/>
      <c r="G342" s="18"/>
      <c r="I342" s="18"/>
      <c r="J342" s="18"/>
      <c r="L342" s="18"/>
      <c r="M342" s="18"/>
      <c r="N342" s="18"/>
      <c r="O342" s="15"/>
      <c r="P342" s="15"/>
      <c r="Q342" s="15"/>
      <c r="R342" s="15"/>
      <c r="S342" s="15"/>
      <c r="T342" s="10"/>
      <c r="U342" s="18"/>
      <c r="W342" s="10"/>
      <c r="Y342" s="21"/>
      <c r="Z342" s="35"/>
    </row>
    <row r="343" spans="1:26" ht="15.9" customHeight="1" x14ac:dyDescent="0.25">
      <c r="A343" s="6"/>
      <c r="F343" s="18"/>
      <c r="G343" s="18"/>
      <c r="I343" s="18"/>
      <c r="J343" s="18"/>
      <c r="L343" s="18"/>
      <c r="M343" s="18"/>
      <c r="N343" s="18"/>
      <c r="O343" s="15"/>
      <c r="P343" s="15"/>
      <c r="Q343" s="15"/>
      <c r="R343" s="15"/>
      <c r="S343" s="15"/>
      <c r="T343" s="10"/>
      <c r="U343" s="18"/>
      <c r="W343" s="10"/>
      <c r="Y343" s="21"/>
      <c r="Z343" s="35"/>
    </row>
    <row r="344" spans="1:26" ht="15.9" customHeight="1" x14ac:dyDescent="0.25">
      <c r="A344" s="6"/>
      <c r="F344" s="18"/>
      <c r="G344" s="18"/>
      <c r="I344" s="18"/>
      <c r="J344" s="18"/>
      <c r="L344" s="18"/>
      <c r="M344" s="18"/>
      <c r="N344" s="18"/>
      <c r="O344" s="15"/>
      <c r="P344" s="15"/>
      <c r="Q344" s="15"/>
      <c r="R344" s="15"/>
      <c r="S344" s="15"/>
      <c r="T344" s="10"/>
      <c r="U344" s="18"/>
      <c r="W344" s="10"/>
      <c r="Y344" s="21"/>
      <c r="Z344" s="35"/>
    </row>
    <row r="345" spans="1:26" ht="15.9" customHeight="1" x14ac:dyDescent="0.25">
      <c r="A345" s="6"/>
      <c r="F345" s="18"/>
      <c r="G345" s="18"/>
      <c r="I345" s="18"/>
      <c r="J345" s="18"/>
      <c r="L345" s="18"/>
      <c r="M345" s="18"/>
      <c r="N345" s="18"/>
      <c r="O345" s="15"/>
      <c r="P345" s="15"/>
      <c r="Q345" s="15"/>
      <c r="R345" s="15"/>
      <c r="S345" s="15"/>
      <c r="T345" s="10"/>
      <c r="U345" s="18"/>
      <c r="W345" s="10"/>
      <c r="Y345" s="21"/>
      <c r="Z345" s="35"/>
    </row>
    <row r="346" spans="1:26" ht="15.9" customHeight="1" x14ac:dyDescent="0.25">
      <c r="A346" s="6"/>
      <c r="F346" s="18"/>
      <c r="G346" s="18"/>
      <c r="I346" s="18"/>
      <c r="J346" s="18"/>
      <c r="L346" s="18"/>
      <c r="M346" s="18"/>
      <c r="N346" s="18"/>
      <c r="O346" s="15"/>
      <c r="P346" s="15"/>
      <c r="Q346" s="15"/>
      <c r="R346" s="15"/>
      <c r="S346" s="15"/>
      <c r="T346" s="10"/>
      <c r="U346" s="18"/>
      <c r="W346" s="10"/>
      <c r="Y346" s="21"/>
      <c r="Z346" s="35"/>
    </row>
    <row r="347" spans="1:26" ht="15.9" customHeight="1" x14ac:dyDescent="0.25">
      <c r="A347" s="6"/>
      <c r="F347" s="18"/>
      <c r="G347" s="18"/>
      <c r="I347" s="18"/>
      <c r="J347" s="18"/>
      <c r="L347" s="18"/>
      <c r="M347" s="18"/>
      <c r="N347" s="18"/>
      <c r="O347" s="15"/>
      <c r="P347" s="15"/>
      <c r="Q347" s="15"/>
      <c r="R347" s="15"/>
      <c r="S347" s="15"/>
      <c r="T347" s="10"/>
      <c r="U347" s="18"/>
      <c r="W347" s="10"/>
      <c r="Y347" s="21"/>
      <c r="Z347" s="35"/>
    </row>
    <row r="348" spans="1:26" ht="15.9" customHeight="1" x14ac:dyDescent="0.25">
      <c r="A348" s="6"/>
      <c r="F348" s="18"/>
      <c r="G348" s="18"/>
      <c r="I348" s="18"/>
      <c r="J348" s="18"/>
      <c r="L348" s="18"/>
      <c r="M348" s="18"/>
      <c r="N348" s="18"/>
      <c r="O348" s="15"/>
      <c r="P348" s="15"/>
      <c r="Q348" s="15"/>
      <c r="R348" s="15"/>
      <c r="S348" s="15"/>
      <c r="T348" s="10"/>
      <c r="U348" s="18"/>
      <c r="W348" s="10"/>
      <c r="Y348" s="21"/>
      <c r="Z348" s="35"/>
    </row>
    <row r="349" spans="1:26" ht="15.9" customHeight="1" x14ac:dyDescent="0.25">
      <c r="A349" s="6"/>
      <c r="F349" s="18"/>
      <c r="G349" s="18"/>
      <c r="I349" s="18"/>
      <c r="J349" s="18"/>
      <c r="L349" s="18"/>
      <c r="M349" s="18"/>
      <c r="N349" s="18"/>
      <c r="O349" s="15"/>
      <c r="P349" s="15"/>
      <c r="Q349" s="15"/>
      <c r="R349" s="15"/>
      <c r="S349" s="15"/>
      <c r="T349" s="10"/>
      <c r="U349" s="18"/>
      <c r="W349" s="10"/>
      <c r="Y349" s="21"/>
      <c r="Z349" s="35"/>
    </row>
    <row r="350" spans="1:26" ht="15.9" customHeight="1" x14ac:dyDescent="0.25">
      <c r="A350" s="6"/>
      <c r="F350" s="18"/>
      <c r="G350" s="18"/>
      <c r="I350" s="18"/>
      <c r="J350" s="18"/>
      <c r="L350" s="18"/>
      <c r="M350" s="18"/>
      <c r="N350" s="18"/>
      <c r="O350" s="15"/>
      <c r="P350" s="15"/>
      <c r="Q350" s="15"/>
      <c r="R350" s="15"/>
      <c r="S350" s="15"/>
      <c r="T350" s="10"/>
      <c r="U350" s="18"/>
      <c r="W350" s="10"/>
      <c r="Y350" s="21"/>
      <c r="Z350" s="35"/>
    </row>
    <row r="351" spans="1:26" ht="15.9" customHeight="1" x14ac:dyDescent="0.25">
      <c r="A351" s="6"/>
      <c r="F351" s="18"/>
      <c r="G351" s="18"/>
      <c r="I351" s="18"/>
      <c r="J351" s="18"/>
      <c r="L351" s="18"/>
      <c r="M351" s="18"/>
      <c r="N351" s="18"/>
      <c r="O351" s="15"/>
      <c r="P351" s="15"/>
      <c r="Q351" s="15"/>
      <c r="R351" s="15"/>
      <c r="S351" s="15"/>
      <c r="T351" s="10"/>
      <c r="U351" s="18"/>
      <c r="W351" s="10"/>
      <c r="Y351" s="21"/>
      <c r="Z351" s="35"/>
    </row>
    <row r="352" spans="1:26" ht="15.9" customHeight="1" x14ac:dyDescent="0.25">
      <c r="A352" s="6"/>
      <c r="F352" s="18"/>
      <c r="G352" s="18"/>
      <c r="I352" s="18"/>
      <c r="J352" s="18"/>
      <c r="L352" s="18"/>
      <c r="M352" s="18"/>
      <c r="N352" s="18"/>
      <c r="O352" s="15"/>
      <c r="P352" s="15"/>
      <c r="Q352" s="15"/>
      <c r="R352" s="15"/>
      <c r="S352" s="15"/>
      <c r="T352" s="10"/>
      <c r="U352" s="18"/>
      <c r="W352" s="10"/>
      <c r="Y352" s="21"/>
      <c r="Z352" s="35"/>
    </row>
    <row r="353" spans="1:26" ht="15.9" customHeight="1" x14ac:dyDescent="0.25">
      <c r="A353" s="6"/>
      <c r="F353" s="18"/>
      <c r="G353" s="18"/>
      <c r="I353" s="18"/>
      <c r="J353" s="18"/>
      <c r="L353" s="18"/>
      <c r="M353" s="18"/>
      <c r="N353" s="18"/>
      <c r="O353" s="15"/>
      <c r="P353" s="15"/>
      <c r="Q353" s="15"/>
      <c r="R353" s="15"/>
      <c r="S353" s="15"/>
      <c r="T353" s="10"/>
      <c r="U353" s="18"/>
      <c r="W353" s="10"/>
      <c r="Y353" s="21"/>
      <c r="Z353" s="35"/>
    </row>
    <row r="354" spans="1:26" ht="15.9" customHeight="1" x14ac:dyDescent="0.25">
      <c r="A354" s="6"/>
      <c r="F354" s="18"/>
      <c r="G354" s="18"/>
      <c r="I354" s="18"/>
      <c r="J354" s="18"/>
      <c r="L354" s="18"/>
      <c r="M354" s="18"/>
      <c r="N354" s="18"/>
      <c r="O354" s="15"/>
      <c r="P354" s="15"/>
      <c r="Q354" s="15"/>
      <c r="R354" s="15"/>
      <c r="S354" s="15"/>
      <c r="T354" s="10"/>
      <c r="U354" s="18"/>
      <c r="W354" s="10"/>
      <c r="Y354" s="21"/>
      <c r="Z354" s="35"/>
    </row>
    <row r="355" spans="1:26" ht="15.9" customHeight="1" x14ac:dyDescent="0.25">
      <c r="A355" s="6"/>
      <c r="F355" s="18"/>
      <c r="G355" s="18"/>
      <c r="I355" s="18"/>
      <c r="J355" s="18"/>
      <c r="L355" s="18"/>
      <c r="M355" s="18"/>
      <c r="N355" s="18"/>
      <c r="O355" s="15"/>
      <c r="P355" s="15"/>
      <c r="Q355" s="15"/>
      <c r="R355" s="15"/>
      <c r="S355" s="15"/>
      <c r="T355" s="10"/>
      <c r="U355" s="18"/>
      <c r="W355" s="10"/>
      <c r="Y355" s="21"/>
      <c r="Z355" s="35"/>
    </row>
    <row r="356" spans="1:26" ht="15.9" customHeight="1" x14ac:dyDescent="0.25">
      <c r="A356" s="6"/>
      <c r="F356" s="18"/>
      <c r="G356" s="18"/>
      <c r="I356" s="18"/>
      <c r="J356" s="18"/>
      <c r="L356" s="18"/>
      <c r="M356" s="18"/>
      <c r="N356" s="18"/>
      <c r="O356" s="15"/>
      <c r="P356" s="15"/>
      <c r="Q356" s="15"/>
      <c r="R356" s="15"/>
      <c r="S356" s="15"/>
      <c r="T356" s="10"/>
      <c r="U356" s="18"/>
      <c r="W356" s="10"/>
      <c r="Y356" s="21"/>
      <c r="Z356" s="35"/>
    </row>
    <row r="357" spans="1:26" ht="15.9" customHeight="1" x14ac:dyDescent="0.25">
      <c r="A357" s="6"/>
      <c r="F357" s="18"/>
      <c r="G357" s="18"/>
      <c r="I357" s="18"/>
      <c r="J357" s="18"/>
      <c r="L357" s="18"/>
      <c r="M357" s="18"/>
      <c r="N357" s="18"/>
      <c r="O357" s="15"/>
      <c r="P357" s="15"/>
      <c r="Q357" s="15"/>
      <c r="R357" s="15"/>
      <c r="S357" s="15"/>
      <c r="T357" s="10"/>
      <c r="U357" s="18"/>
      <c r="W357" s="10"/>
      <c r="Y357" s="21"/>
      <c r="Z357" s="35"/>
    </row>
    <row r="358" spans="1:26" ht="15.9" customHeight="1" x14ac:dyDescent="0.25">
      <c r="A358" s="6"/>
      <c r="F358" s="18"/>
      <c r="G358" s="18"/>
      <c r="I358" s="18"/>
      <c r="J358" s="18"/>
      <c r="L358" s="18"/>
      <c r="M358" s="18"/>
      <c r="N358" s="18"/>
      <c r="O358" s="15"/>
      <c r="P358" s="15"/>
      <c r="Q358" s="15"/>
      <c r="R358" s="15"/>
      <c r="S358" s="15"/>
      <c r="T358" s="10"/>
      <c r="U358" s="18"/>
      <c r="W358" s="10"/>
      <c r="Y358" s="21"/>
      <c r="Z358" s="35"/>
    </row>
    <row r="359" spans="1:26" ht="15.9" customHeight="1" x14ac:dyDescent="0.25">
      <c r="A359" s="6"/>
      <c r="F359" s="18"/>
      <c r="G359" s="18"/>
      <c r="I359" s="18"/>
      <c r="J359" s="18"/>
      <c r="L359" s="18"/>
      <c r="M359" s="18"/>
      <c r="N359" s="18"/>
      <c r="O359" s="15"/>
      <c r="P359" s="15"/>
      <c r="Q359" s="15"/>
      <c r="R359" s="15"/>
      <c r="S359" s="15"/>
      <c r="T359" s="10"/>
      <c r="U359" s="18"/>
      <c r="W359" s="10"/>
      <c r="Y359" s="21"/>
      <c r="Z359" s="35"/>
    </row>
    <row r="360" spans="1:26" ht="15.9" customHeight="1" x14ac:dyDescent="0.25">
      <c r="A360" s="6"/>
      <c r="F360" s="18"/>
      <c r="G360" s="18"/>
      <c r="I360" s="18"/>
      <c r="J360" s="18"/>
      <c r="L360" s="18"/>
      <c r="M360" s="18"/>
      <c r="N360" s="18"/>
      <c r="O360" s="15"/>
      <c r="P360" s="15"/>
      <c r="Q360" s="15"/>
      <c r="R360" s="15"/>
      <c r="S360" s="15"/>
      <c r="T360" s="10"/>
      <c r="U360" s="18"/>
      <c r="W360" s="10"/>
      <c r="Y360" s="21"/>
      <c r="Z360" s="35"/>
    </row>
    <row r="361" spans="1:26" ht="15.9" customHeight="1" x14ac:dyDescent="0.25">
      <c r="A361" s="6"/>
      <c r="F361" s="18"/>
      <c r="G361" s="18"/>
      <c r="I361" s="18"/>
      <c r="J361" s="18"/>
      <c r="L361" s="18"/>
      <c r="M361" s="18"/>
      <c r="N361" s="18"/>
      <c r="O361" s="15"/>
      <c r="P361" s="15"/>
      <c r="Q361" s="15"/>
      <c r="R361" s="15"/>
      <c r="S361" s="15"/>
      <c r="T361" s="10"/>
      <c r="U361" s="18"/>
      <c r="W361" s="10"/>
      <c r="Y361" s="21"/>
      <c r="Z361" s="35"/>
    </row>
    <row r="362" spans="1:26" ht="15.9" customHeight="1" x14ac:dyDescent="0.25">
      <c r="A362" s="6"/>
      <c r="F362" s="18"/>
      <c r="G362" s="18"/>
      <c r="I362" s="18"/>
      <c r="J362" s="18"/>
      <c r="L362" s="18"/>
      <c r="M362" s="18"/>
      <c r="N362" s="18"/>
      <c r="O362" s="15"/>
      <c r="P362" s="15"/>
      <c r="Q362" s="15"/>
      <c r="R362" s="15"/>
      <c r="S362" s="15"/>
      <c r="T362" s="10"/>
      <c r="U362" s="18"/>
      <c r="W362" s="10"/>
      <c r="Y362" s="21"/>
      <c r="Z362" s="35"/>
    </row>
    <row r="363" spans="1:26" ht="15.9" customHeight="1" x14ac:dyDescent="0.25">
      <c r="A363" s="6"/>
      <c r="F363" s="18"/>
      <c r="G363" s="18"/>
      <c r="I363" s="18"/>
      <c r="J363" s="18"/>
      <c r="L363" s="18"/>
      <c r="M363" s="18"/>
      <c r="N363" s="18"/>
      <c r="O363" s="15"/>
      <c r="P363" s="15"/>
      <c r="Q363" s="15"/>
      <c r="R363" s="15"/>
      <c r="S363" s="15"/>
      <c r="T363" s="10"/>
      <c r="U363" s="18"/>
      <c r="W363" s="10"/>
      <c r="Y363" s="21"/>
      <c r="Z363" s="35"/>
    </row>
    <row r="364" spans="1:26" ht="15.9" customHeight="1" x14ac:dyDescent="0.25">
      <c r="A364" s="6"/>
      <c r="F364" s="18"/>
      <c r="G364" s="18"/>
      <c r="I364" s="18"/>
      <c r="J364" s="18"/>
      <c r="L364" s="18"/>
      <c r="M364" s="18"/>
      <c r="N364" s="18"/>
      <c r="O364" s="15"/>
      <c r="P364" s="15"/>
      <c r="Q364" s="15"/>
      <c r="R364" s="15"/>
      <c r="S364" s="15"/>
      <c r="T364" s="10"/>
      <c r="U364" s="18"/>
      <c r="W364" s="10"/>
      <c r="Y364" s="21"/>
      <c r="Z364" s="35"/>
    </row>
    <row r="365" spans="1:26" ht="15.9" customHeight="1" x14ac:dyDescent="0.25">
      <c r="A365" s="6"/>
      <c r="F365" s="18"/>
      <c r="G365" s="18"/>
      <c r="I365" s="18"/>
      <c r="J365" s="18"/>
      <c r="L365" s="18"/>
      <c r="M365" s="18"/>
      <c r="N365" s="18"/>
      <c r="O365" s="15"/>
      <c r="P365" s="15"/>
      <c r="Q365" s="15"/>
      <c r="R365" s="15"/>
      <c r="S365" s="15"/>
      <c r="T365" s="10"/>
      <c r="U365" s="18"/>
      <c r="W365" s="10"/>
      <c r="Y365" s="21"/>
      <c r="Z365" s="35"/>
    </row>
    <row r="366" spans="1:26" ht="15.9" customHeight="1" x14ac:dyDescent="0.25">
      <c r="A366" s="6"/>
      <c r="F366" s="18"/>
      <c r="G366" s="18"/>
      <c r="I366" s="18"/>
      <c r="J366" s="18"/>
      <c r="L366" s="18"/>
      <c r="M366" s="18"/>
      <c r="N366" s="18"/>
      <c r="O366" s="15"/>
      <c r="P366" s="15"/>
      <c r="Q366" s="15"/>
      <c r="R366" s="15"/>
      <c r="S366" s="15"/>
      <c r="T366" s="10"/>
      <c r="U366" s="18"/>
      <c r="W366" s="10"/>
      <c r="Y366" s="21"/>
      <c r="Z366" s="35"/>
    </row>
    <row r="367" spans="1:26" ht="15.9" customHeight="1" x14ac:dyDescent="0.25">
      <c r="A367" s="6"/>
      <c r="F367" s="18"/>
      <c r="G367" s="18"/>
      <c r="I367" s="18"/>
      <c r="J367" s="18"/>
      <c r="L367" s="18"/>
      <c r="M367" s="18"/>
      <c r="N367" s="18"/>
      <c r="O367" s="15"/>
      <c r="P367" s="15"/>
      <c r="Q367" s="15"/>
      <c r="R367" s="15"/>
      <c r="S367" s="15"/>
      <c r="T367" s="10"/>
      <c r="U367" s="18"/>
      <c r="W367" s="10"/>
      <c r="Y367" s="21"/>
      <c r="Z367" s="35"/>
    </row>
    <row r="368" spans="1:26" ht="15.9" customHeight="1" x14ac:dyDescent="0.25">
      <c r="A368" s="6"/>
      <c r="F368" s="18"/>
      <c r="G368" s="18"/>
      <c r="I368" s="18"/>
      <c r="J368" s="18"/>
      <c r="L368" s="18"/>
      <c r="M368" s="18"/>
      <c r="N368" s="18"/>
      <c r="O368" s="15"/>
      <c r="P368" s="15"/>
      <c r="Q368" s="15"/>
      <c r="R368" s="15"/>
      <c r="S368" s="15"/>
      <c r="T368" s="10"/>
      <c r="U368" s="18"/>
      <c r="W368" s="10"/>
      <c r="Y368" s="21"/>
      <c r="Z368" s="35"/>
    </row>
    <row r="369" spans="1:26" ht="15.9" customHeight="1" x14ac:dyDescent="0.25">
      <c r="A369" s="6"/>
      <c r="F369" s="18"/>
      <c r="G369" s="18"/>
      <c r="I369" s="18"/>
      <c r="J369" s="18"/>
      <c r="L369" s="18"/>
      <c r="M369" s="18"/>
      <c r="N369" s="18"/>
      <c r="O369" s="15"/>
      <c r="P369" s="15"/>
      <c r="Q369" s="15"/>
      <c r="R369" s="15"/>
      <c r="S369" s="15"/>
      <c r="T369" s="10"/>
      <c r="U369" s="18"/>
      <c r="W369" s="10"/>
      <c r="Y369" s="21"/>
      <c r="Z369" s="35"/>
    </row>
    <row r="370" spans="1:26" ht="15.9" customHeight="1" x14ac:dyDescent="0.25">
      <c r="A370" s="6"/>
      <c r="F370" s="18"/>
      <c r="G370" s="18"/>
      <c r="I370" s="18"/>
      <c r="J370" s="18"/>
      <c r="L370" s="18"/>
      <c r="M370" s="18"/>
      <c r="N370" s="18"/>
      <c r="O370" s="15"/>
      <c r="P370" s="15"/>
      <c r="Q370" s="15"/>
      <c r="R370" s="15"/>
      <c r="S370" s="15"/>
      <c r="T370" s="10"/>
      <c r="U370" s="18"/>
      <c r="W370" s="10"/>
      <c r="Y370" s="21"/>
      <c r="Z370" s="35"/>
    </row>
    <row r="371" spans="1:26" ht="15.9" customHeight="1" x14ac:dyDescent="0.25">
      <c r="A371" s="6"/>
      <c r="F371" s="18"/>
      <c r="G371" s="18"/>
      <c r="I371" s="18"/>
      <c r="J371" s="18"/>
      <c r="L371" s="18"/>
      <c r="M371" s="18"/>
      <c r="N371" s="18"/>
      <c r="O371" s="15"/>
      <c r="P371" s="15"/>
      <c r="Q371" s="15"/>
      <c r="R371" s="15"/>
      <c r="S371" s="15"/>
      <c r="T371" s="10"/>
      <c r="U371" s="18"/>
      <c r="W371" s="10"/>
      <c r="Y371" s="21"/>
      <c r="Z371" s="35"/>
    </row>
    <row r="372" spans="1:26" ht="15.9" customHeight="1" x14ac:dyDescent="0.25">
      <c r="A372" s="6"/>
      <c r="F372" s="18"/>
      <c r="G372" s="18"/>
      <c r="I372" s="18"/>
      <c r="J372" s="18"/>
      <c r="L372" s="18"/>
      <c r="M372" s="18"/>
      <c r="N372" s="18"/>
      <c r="O372" s="15"/>
      <c r="P372" s="15"/>
      <c r="Q372" s="15"/>
      <c r="R372" s="15"/>
      <c r="S372" s="15"/>
      <c r="T372" s="10"/>
      <c r="U372" s="18"/>
      <c r="W372" s="10"/>
      <c r="Y372" s="21"/>
      <c r="Z372" s="35"/>
    </row>
    <row r="373" spans="1:26" ht="15.9" customHeight="1" x14ac:dyDescent="0.25">
      <c r="A373" s="6"/>
      <c r="F373" s="18"/>
      <c r="G373" s="18"/>
      <c r="I373" s="18"/>
      <c r="J373" s="18"/>
      <c r="L373" s="18"/>
      <c r="M373" s="18"/>
      <c r="N373" s="18"/>
      <c r="O373" s="15"/>
      <c r="P373" s="15"/>
      <c r="Q373" s="15"/>
      <c r="R373" s="15"/>
      <c r="S373" s="15"/>
      <c r="T373" s="10"/>
      <c r="U373" s="18"/>
      <c r="W373" s="10"/>
      <c r="Y373" s="21"/>
      <c r="Z373" s="35"/>
    </row>
    <row r="374" spans="1:26" ht="15.9" customHeight="1" x14ac:dyDescent="0.25">
      <c r="A374" s="6"/>
      <c r="F374" s="18"/>
      <c r="G374" s="18"/>
      <c r="I374" s="18"/>
      <c r="J374" s="18"/>
      <c r="L374" s="18"/>
      <c r="M374" s="18"/>
      <c r="N374" s="18"/>
      <c r="O374" s="15"/>
      <c r="P374" s="15"/>
      <c r="Q374" s="15"/>
      <c r="R374" s="15"/>
      <c r="S374" s="15"/>
      <c r="T374" s="10"/>
      <c r="U374" s="18"/>
      <c r="W374" s="10"/>
      <c r="Y374" s="21"/>
      <c r="Z374" s="35"/>
    </row>
    <row r="375" spans="1:26" ht="15.9" customHeight="1" x14ac:dyDescent="0.25">
      <c r="A375" s="6"/>
      <c r="F375" s="18"/>
      <c r="G375" s="18"/>
      <c r="I375" s="18"/>
      <c r="J375" s="18"/>
      <c r="L375" s="18"/>
      <c r="M375" s="18"/>
      <c r="N375" s="18"/>
      <c r="O375" s="15"/>
      <c r="P375" s="15"/>
      <c r="Q375" s="15"/>
      <c r="R375" s="15"/>
      <c r="S375" s="15"/>
      <c r="T375" s="10"/>
      <c r="U375" s="18"/>
      <c r="W375" s="10"/>
      <c r="Y375" s="21"/>
      <c r="Z375" s="35"/>
    </row>
    <row r="376" spans="1:26" ht="15.9" customHeight="1" x14ac:dyDescent="0.25">
      <c r="A376" s="6"/>
      <c r="F376" s="18"/>
      <c r="G376" s="18"/>
      <c r="I376" s="18"/>
      <c r="J376" s="18"/>
      <c r="L376" s="18"/>
      <c r="M376" s="18"/>
      <c r="N376" s="18"/>
      <c r="O376" s="15"/>
      <c r="P376" s="15"/>
      <c r="Q376" s="15"/>
      <c r="R376" s="15"/>
      <c r="S376" s="15"/>
      <c r="T376" s="10"/>
      <c r="U376" s="18"/>
      <c r="W376" s="10"/>
      <c r="Y376" s="21"/>
      <c r="Z376" s="35"/>
    </row>
    <row r="377" spans="1:26" ht="15.9" customHeight="1" x14ac:dyDescent="0.25">
      <c r="A377" s="6"/>
      <c r="F377" s="18"/>
      <c r="G377" s="18"/>
      <c r="I377" s="18"/>
      <c r="J377" s="18"/>
      <c r="L377" s="18"/>
      <c r="M377" s="18"/>
      <c r="N377" s="18"/>
      <c r="O377" s="15"/>
      <c r="P377" s="15"/>
      <c r="Q377" s="15"/>
      <c r="R377" s="15"/>
      <c r="S377" s="15"/>
      <c r="T377" s="10"/>
      <c r="U377" s="18"/>
      <c r="W377" s="10"/>
      <c r="Y377" s="21"/>
      <c r="Z377" s="35"/>
    </row>
    <row r="378" spans="1:26" ht="15.9" customHeight="1" x14ac:dyDescent="0.25">
      <c r="A378" s="6"/>
      <c r="F378" s="18"/>
      <c r="G378" s="18"/>
      <c r="I378" s="18"/>
      <c r="J378" s="18"/>
      <c r="L378" s="18"/>
      <c r="M378" s="18"/>
      <c r="N378" s="18"/>
      <c r="O378" s="15"/>
      <c r="P378" s="15"/>
      <c r="Q378" s="15"/>
      <c r="R378" s="15"/>
      <c r="S378" s="15"/>
      <c r="T378" s="10"/>
      <c r="U378" s="18"/>
      <c r="W378" s="10"/>
      <c r="Y378" s="21"/>
      <c r="Z378" s="35"/>
    </row>
    <row r="379" spans="1:26" ht="15.9" customHeight="1" x14ac:dyDescent="0.25">
      <c r="A379" s="6"/>
      <c r="F379" s="18"/>
      <c r="G379" s="18"/>
      <c r="I379" s="18"/>
      <c r="J379" s="18"/>
      <c r="L379" s="18"/>
      <c r="M379" s="18"/>
      <c r="N379" s="18"/>
      <c r="O379" s="15"/>
      <c r="P379" s="15"/>
      <c r="Q379" s="15"/>
      <c r="R379" s="15"/>
      <c r="S379" s="15"/>
      <c r="T379" s="10"/>
      <c r="U379" s="18"/>
      <c r="W379" s="10"/>
      <c r="Y379" s="21"/>
      <c r="Z379" s="35"/>
    </row>
    <row r="380" spans="1:26" ht="15.9" customHeight="1" x14ac:dyDescent="0.25">
      <c r="A380" s="6"/>
      <c r="F380" s="18"/>
      <c r="G380" s="18"/>
      <c r="I380" s="18"/>
      <c r="J380" s="18"/>
      <c r="L380" s="18"/>
      <c r="M380" s="18"/>
      <c r="N380" s="18"/>
      <c r="O380" s="15"/>
      <c r="P380" s="15"/>
      <c r="Q380" s="15"/>
      <c r="R380" s="15"/>
      <c r="S380" s="15"/>
      <c r="T380" s="10"/>
      <c r="U380" s="18"/>
      <c r="W380" s="10"/>
      <c r="Y380" s="21"/>
      <c r="Z380" s="35"/>
    </row>
    <row r="381" spans="1:26" ht="15.9" customHeight="1" x14ac:dyDescent="0.25">
      <c r="A381" s="6"/>
      <c r="F381" s="18"/>
      <c r="G381" s="18"/>
      <c r="I381" s="18"/>
      <c r="J381" s="18"/>
      <c r="L381" s="18"/>
      <c r="M381" s="18"/>
      <c r="N381" s="18"/>
      <c r="O381" s="15"/>
      <c r="P381" s="15"/>
      <c r="Q381" s="15"/>
      <c r="R381" s="15"/>
      <c r="S381" s="15"/>
      <c r="T381" s="10"/>
      <c r="U381" s="18"/>
      <c r="W381" s="10"/>
      <c r="Y381" s="21"/>
      <c r="Z381" s="35"/>
    </row>
    <row r="382" spans="1:26" ht="15.9" customHeight="1" x14ac:dyDescent="0.25">
      <c r="A382" s="6"/>
      <c r="F382" s="18"/>
      <c r="G382" s="18"/>
      <c r="I382" s="18"/>
      <c r="J382" s="18"/>
      <c r="L382" s="18"/>
      <c r="M382" s="18"/>
      <c r="N382" s="18"/>
      <c r="O382" s="15"/>
      <c r="P382" s="15"/>
      <c r="Q382" s="15"/>
      <c r="R382" s="15"/>
      <c r="S382" s="15"/>
      <c r="T382" s="10"/>
      <c r="U382" s="18"/>
      <c r="W382" s="10"/>
      <c r="Y382" s="21"/>
      <c r="Z382" s="35"/>
    </row>
    <row r="383" spans="1:26" ht="15.9" customHeight="1" x14ac:dyDescent="0.25">
      <c r="A383" s="6"/>
      <c r="F383" s="18"/>
      <c r="G383" s="18"/>
      <c r="I383" s="18"/>
      <c r="J383" s="18"/>
      <c r="L383" s="18"/>
      <c r="M383" s="18"/>
      <c r="N383" s="18"/>
      <c r="O383" s="15"/>
      <c r="P383" s="15"/>
      <c r="Q383" s="15"/>
      <c r="R383" s="15"/>
      <c r="S383" s="15"/>
      <c r="T383" s="10"/>
      <c r="U383" s="18"/>
      <c r="W383" s="10"/>
      <c r="Y383" s="21"/>
      <c r="Z383" s="35"/>
    </row>
    <row r="384" spans="1:26" ht="15.9" customHeight="1" x14ac:dyDescent="0.25">
      <c r="A384" s="6"/>
      <c r="F384" s="18"/>
      <c r="G384" s="18"/>
      <c r="I384" s="18"/>
      <c r="J384" s="18"/>
      <c r="L384" s="18"/>
      <c r="M384" s="18"/>
      <c r="N384" s="18"/>
      <c r="O384" s="15"/>
      <c r="P384" s="15"/>
      <c r="Q384" s="15"/>
      <c r="R384" s="15"/>
      <c r="S384" s="15"/>
      <c r="T384" s="10"/>
      <c r="U384" s="18"/>
      <c r="W384" s="10"/>
      <c r="Y384" s="21"/>
      <c r="Z384" s="35"/>
    </row>
    <row r="385" spans="1:26" ht="15.9" customHeight="1" x14ac:dyDescent="0.25">
      <c r="A385" s="6"/>
      <c r="F385" s="18"/>
      <c r="G385" s="18"/>
      <c r="I385" s="18"/>
      <c r="J385" s="18"/>
      <c r="L385" s="18"/>
      <c r="M385" s="18"/>
      <c r="N385" s="18"/>
      <c r="O385" s="15"/>
      <c r="P385" s="15"/>
      <c r="Q385" s="15"/>
      <c r="R385" s="15"/>
      <c r="S385" s="15"/>
      <c r="T385" s="10"/>
      <c r="U385" s="18"/>
      <c r="W385" s="10"/>
      <c r="Y385" s="21"/>
      <c r="Z385" s="35"/>
    </row>
    <row r="386" spans="1:26" ht="15.9" customHeight="1" x14ac:dyDescent="0.25">
      <c r="A386" s="6"/>
      <c r="F386" s="18"/>
      <c r="G386" s="18"/>
      <c r="I386" s="18"/>
      <c r="J386" s="18"/>
      <c r="L386" s="18"/>
      <c r="M386" s="18"/>
      <c r="N386" s="18"/>
      <c r="O386" s="15"/>
      <c r="P386" s="15"/>
      <c r="Q386" s="15"/>
      <c r="R386" s="15"/>
      <c r="S386" s="15"/>
      <c r="T386" s="10"/>
      <c r="U386" s="18"/>
      <c r="W386" s="10"/>
      <c r="Y386" s="21"/>
      <c r="Z386" s="35"/>
    </row>
    <row r="387" spans="1:26" ht="15.9" customHeight="1" x14ac:dyDescent="0.25">
      <c r="A387" s="6"/>
      <c r="F387" s="18"/>
      <c r="G387" s="18"/>
      <c r="I387" s="18"/>
      <c r="J387" s="18"/>
      <c r="L387" s="18"/>
      <c r="M387" s="18"/>
      <c r="N387" s="18"/>
      <c r="O387" s="15"/>
      <c r="P387" s="15"/>
      <c r="Q387" s="15"/>
      <c r="R387" s="15"/>
      <c r="S387" s="15"/>
      <c r="T387" s="10"/>
      <c r="U387" s="18"/>
      <c r="W387" s="10"/>
      <c r="Y387" s="21"/>
      <c r="Z387" s="35"/>
    </row>
    <row r="388" spans="1:26" ht="15.9" customHeight="1" x14ac:dyDescent="0.25">
      <c r="A388" s="6"/>
      <c r="F388" s="18"/>
      <c r="G388" s="18"/>
      <c r="I388" s="18"/>
      <c r="J388" s="18"/>
      <c r="L388" s="18"/>
      <c r="M388" s="18"/>
      <c r="N388" s="18"/>
      <c r="O388" s="15"/>
      <c r="P388" s="15"/>
      <c r="Q388" s="15"/>
      <c r="R388" s="15"/>
      <c r="S388" s="15"/>
      <c r="T388" s="10"/>
      <c r="U388" s="18"/>
      <c r="W388" s="10"/>
      <c r="Y388" s="21"/>
      <c r="Z388" s="35"/>
    </row>
    <row r="389" spans="1:26" ht="15.9" customHeight="1" x14ac:dyDescent="0.25">
      <c r="A389" s="6"/>
      <c r="F389" s="18"/>
      <c r="G389" s="18"/>
      <c r="I389" s="18"/>
      <c r="J389" s="18"/>
      <c r="L389" s="18"/>
      <c r="M389" s="18"/>
      <c r="N389" s="18"/>
      <c r="O389" s="15"/>
      <c r="P389" s="15"/>
      <c r="Q389" s="15"/>
      <c r="R389" s="15"/>
      <c r="S389" s="15"/>
      <c r="T389" s="10"/>
      <c r="U389" s="18"/>
      <c r="W389" s="10"/>
      <c r="Y389" s="21"/>
      <c r="Z389" s="35"/>
    </row>
    <row r="390" spans="1:26" ht="15.9" customHeight="1" x14ac:dyDescent="0.25">
      <c r="A390" s="6"/>
      <c r="F390" s="18"/>
      <c r="G390" s="18"/>
      <c r="I390" s="18"/>
      <c r="J390" s="18"/>
      <c r="L390" s="18"/>
      <c r="M390" s="18"/>
      <c r="N390" s="18"/>
      <c r="O390" s="15"/>
      <c r="P390" s="15"/>
      <c r="Q390" s="15"/>
      <c r="R390" s="15"/>
      <c r="S390" s="15"/>
      <c r="T390" s="10"/>
      <c r="U390" s="18"/>
      <c r="W390" s="10"/>
      <c r="Y390" s="21"/>
      <c r="Z390" s="35"/>
    </row>
    <row r="391" spans="1:26" ht="15.9" customHeight="1" x14ac:dyDescent="0.25">
      <c r="A391" s="6"/>
      <c r="F391" s="18"/>
      <c r="G391" s="18"/>
      <c r="I391" s="18"/>
      <c r="J391" s="18"/>
      <c r="L391" s="18"/>
      <c r="M391" s="18"/>
      <c r="N391" s="18"/>
      <c r="O391" s="15"/>
      <c r="P391" s="15"/>
      <c r="Q391" s="15"/>
      <c r="R391" s="15"/>
      <c r="S391" s="15"/>
      <c r="T391" s="10"/>
      <c r="U391" s="18"/>
      <c r="W391" s="10"/>
      <c r="Y391" s="21"/>
      <c r="Z391" s="35"/>
    </row>
    <row r="392" spans="1:26" ht="15.9" customHeight="1" x14ac:dyDescent="0.25">
      <c r="A392" s="6"/>
      <c r="F392" s="18"/>
      <c r="G392" s="18"/>
      <c r="I392" s="18"/>
      <c r="J392" s="18"/>
      <c r="L392" s="18"/>
      <c r="M392" s="18"/>
      <c r="N392" s="18"/>
      <c r="O392" s="15"/>
      <c r="P392" s="15"/>
      <c r="Q392" s="15"/>
      <c r="R392" s="15"/>
      <c r="S392" s="15"/>
      <c r="T392" s="10"/>
      <c r="U392" s="18"/>
      <c r="W392" s="10"/>
      <c r="Y392" s="21"/>
      <c r="Z392" s="35"/>
    </row>
    <row r="393" spans="1:26" ht="15.9" customHeight="1" x14ac:dyDescent="0.25">
      <c r="A393" s="6"/>
      <c r="F393" s="18"/>
      <c r="G393" s="18"/>
      <c r="I393" s="18"/>
      <c r="J393" s="18"/>
      <c r="L393" s="18"/>
      <c r="M393" s="18"/>
      <c r="N393" s="18"/>
      <c r="O393" s="15"/>
      <c r="P393" s="15"/>
      <c r="Q393" s="15"/>
      <c r="R393" s="15"/>
      <c r="S393" s="15"/>
      <c r="T393" s="10"/>
      <c r="U393" s="18"/>
      <c r="W393" s="10"/>
      <c r="Y393" s="21"/>
      <c r="Z393" s="35"/>
    </row>
    <row r="394" spans="1:26" ht="15.9" customHeight="1" x14ac:dyDescent="0.25">
      <c r="A394" s="6"/>
      <c r="F394" s="18"/>
      <c r="G394" s="18"/>
      <c r="I394" s="18"/>
      <c r="J394" s="18"/>
      <c r="L394" s="18"/>
      <c r="M394" s="18"/>
      <c r="N394" s="18"/>
      <c r="O394" s="15"/>
      <c r="P394" s="15"/>
      <c r="Q394" s="15"/>
      <c r="R394" s="15"/>
      <c r="S394" s="15"/>
      <c r="T394" s="10"/>
      <c r="U394" s="18"/>
      <c r="W394" s="10"/>
      <c r="Y394" s="21"/>
      <c r="Z394" s="35"/>
    </row>
    <row r="395" spans="1:26" ht="15.9" customHeight="1" x14ac:dyDescent="0.25">
      <c r="A395" s="6"/>
      <c r="F395" s="18"/>
      <c r="G395" s="18"/>
      <c r="I395" s="18"/>
      <c r="J395" s="18"/>
      <c r="L395" s="18"/>
      <c r="M395" s="18"/>
      <c r="N395" s="18"/>
      <c r="O395" s="15"/>
      <c r="P395" s="15"/>
      <c r="Q395" s="15"/>
      <c r="R395" s="15"/>
      <c r="S395" s="15"/>
      <c r="T395" s="10"/>
      <c r="U395" s="18"/>
      <c r="W395" s="10"/>
      <c r="Y395" s="21"/>
      <c r="Z395" s="35"/>
    </row>
    <row r="396" spans="1:26" ht="15.9" customHeight="1" x14ac:dyDescent="0.25">
      <c r="A396" s="6"/>
      <c r="F396" s="18"/>
      <c r="G396" s="18"/>
      <c r="I396" s="18"/>
      <c r="J396" s="18"/>
      <c r="L396" s="18"/>
      <c r="M396" s="18"/>
      <c r="N396" s="18"/>
      <c r="O396" s="15"/>
      <c r="P396" s="15"/>
      <c r="Q396" s="15"/>
      <c r="R396" s="15"/>
      <c r="S396" s="15"/>
      <c r="T396" s="10"/>
      <c r="U396" s="18"/>
      <c r="W396" s="10"/>
      <c r="Y396" s="21"/>
      <c r="Z396" s="35"/>
    </row>
    <row r="397" spans="1:26" ht="15.9" customHeight="1" x14ac:dyDescent="0.25">
      <c r="A397" s="6"/>
      <c r="F397" s="18"/>
      <c r="G397" s="18"/>
      <c r="I397" s="18"/>
      <c r="J397" s="18"/>
      <c r="L397" s="18"/>
      <c r="M397" s="18"/>
      <c r="N397" s="18"/>
      <c r="O397" s="15"/>
      <c r="P397" s="15"/>
      <c r="Q397" s="15"/>
      <c r="R397" s="15"/>
      <c r="S397" s="15"/>
      <c r="T397" s="10"/>
      <c r="U397" s="18"/>
      <c r="W397" s="10"/>
      <c r="Y397" s="21"/>
      <c r="Z397" s="35"/>
    </row>
    <row r="398" spans="1:26" ht="15.9" customHeight="1" x14ac:dyDescent="0.25">
      <c r="A398" s="6"/>
      <c r="F398" s="18"/>
      <c r="G398" s="18"/>
      <c r="I398" s="18"/>
      <c r="J398" s="18"/>
      <c r="L398" s="18"/>
      <c r="M398" s="18"/>
      <c r="N398" s="18"/>
      <c r="O398" s="15"/>
      <c r="P398" s="15"/>
      <c r="Q398" s="15"/>
      <c r="R398" s="15"/>
      <c r="S398" s="15"/>
      <c r="T398" s="10"/>
      <c r="U398" s="18"/>
      <c r="W398" s="10"/>
      <c r="Y398" s="21"/>
      <c r="Z398" s="35"/>
    </row>
    <row r="399" spans="1:26" ht="15.9" customHeight="1" x14ac:dyDescent="0.25">
      <c r="A399" s="6"/>
      <c r="F399" s="18"/>
      <c r="G399" s="18"/>
      <c r="I399" s="18"/>
      <c r="J399" s="18"/>
      <c r="L399" s="18"/>
      <c r="M399" s="18"/>
      <c r="N399" s="18"/>
      <c r="O399" s="15"/>
      <c r="P399" s="15"/>
      <c r="Q399" s="15"/>
      <c r="R399" s="15"/>
      <c r="S399" s="15"/>
      <c r="T399" s="10"/>
      <c r="U399" s="18"/>
      <c r="W399" s="10"/>
      <c r="Y399" s="21"/>
      <c r="Z399" s="35"/>
    </row>
    <row r="400" spans="1:26" ht="15.9" customHeight="1" x14ac:dyDescent="0.25">
      <c r="A400" s="6"/>
      <c r="F400" s="18"/>
      <c r="G400" s="18"/>
      <c r="I400" s="18"/>
      <c r="J400" s="18"/>
      <c r="L400" s="18"/>
      <c r="M400" s="18"/>
      <c r="N400" s="18"/>
      <c r="O400" s="15"/>
      <c r="P400" s="15"/>
      <c r="Q400" s="15"/>
      <c r="R400" s="15"/>
      <c r="S400" s="15"/>
      <c r="T400" s="10"/>
      <c r="U400" s="18"/>
      <c r="W400" s="10"/>
      <c r="Y400" s="21"/>
      <c r="Z400" s="35"/>
    </row>
    <row r="401" spans="1:26" ht="15.9" customHeight="1" x14ac:dyDescent="0.25">
      <c r="A401" s="6"/>
      <c r="F401" s="18"/>
      <c r="G401" s="18"/>
      <c r="I401" s="18"/>
      <c r="J401" s="18"/>
      <c r="L401" s="18"/>
      <c r="M401" s="18"/>
      <c r="N401" s="18"/>
      <c r="O401" s="15"/>
      <c r="P401" s="15"/>
      <c r="Q401" s="15"/>
      <c r="R401" s="15"/>
      <c r="S401" s="15"/>
      <c r="T401" s="10"/>
      <c r="U401" s="18"/>
      <c r="W401" s="10"/>
      <c r="Y401" s="21"/>
      <c r="Z401" s="35"/>
    </row>
    <row r="402" spans="1:26" ht="15.9" customHeight="1" x14ac:dyDescent="0.25">
      <c r="A402" s="6"/>
      <c r="F402" s="18"/>
      <c r="G402" s="18"/>
      <c r="I402" s="18"/>
      <c r="J402" s="18"/>
      <c r="L402" s="18"/>
      <c r="M402" s="18"/>
      <c r="N402" s="18"/>
      <c r="O402" s="15"/>
      <c r="P402" s="15"/>
      <c r="Q402" s="15"/>
      <c r="R402" s="15"/>
      <c r="S402" s="15"/>
      <c r="T402" s="10"/>
      <c r="U402" s="18"/>
      <c r="W402" s="10"/>
      <c r="Y402" s="21"/>
      <c r="Z402" s="35"/>
    </row>
    <row r="403" spans="1:26" ht="15.9" customHeight="1" x14ac:dyDescent="0.25">
      <c r="A403" s="6"/>
      <c r="F403" s="18"/>
      <c r="G403" s="18"/>
      <c r="I403" s="18"/>
      <c r="J403" s="18"/>
      <c r="L403" s="18"/>
      <c r="M403" s="18"/>
      <c r="N403" s="18"/>
      <c r="O403" s="15"/>
      <c r="P403" s="15"/>
      <c r="Q403" s="15"/>
      <c r="R403" s="15"/>
      <c r="S403" s="15"/>
      <c r="T403" s="10"/>
      <c r="U403" s="18"/>
      <c r="W403" s="10"/>
      <c r="Y403" s="21"/>
      <c r="Z403" s="35"/>
    </row>
    <row r="404" spans="1:26" ht="15.9" customHeight="1" x14ac:dyDescent="0.25">
      <c r="A404" s="6"/>
      <c r="F404" s="18"/>
      <c r="G404" s="18"/>
      <c r="I404" s="18"/>
      <c r="J404" s="18"/>
      <c r="L404" s="18"/>
      <c r="M404" s="18"/>
      <c r="N404" s="18"/>
      <c r="O404" s="15"/>
      <c r="P404" s="15"/>
      <c r="Q404" s="15"/>
      <c r="R404" s="15"/>
      <c r="S404" s="15"/>
      <c r="T404" s="10"/>
      <c r="U404" s="18"/>
      <c r="W404" s="10"/>
      <c r="Y404" s="21"/>
      <c r="Z404" s="35"/>
    </row>
    <row r="405" spans="1:26" ht="15.9" customHeight="1" x14ac:dyDescent="0.25">
      <c r="A405" s="6"/>
      <c r="F405" s="18"/>
      <c r="G405" s="18"/>
      <c r="I405" s="18"/>
      <c r="J405" s="18"/>
      <c r="L405" s="18"/>
      <c r="M405" s="18"/>
      <c r="N405" s="18"/>
      <c r="O405" s="15"/>
      <c r="P405" s="15"/>
      <c r="Q405" s="15"/>
      <c r="R405" s="15"/>
      <c r="S405" s="15"/>
      <c r="T405" s="10"/>
      <c r="U405" s="18"/>
      <c r="W405" s="10"/>
      <c r="Y405" s="21"/>
      <c r="Z405" s="35"/>
    </row>
    <row r="406" spans="1:26" ht="15.9" customHeight="1" x14ac:dyDescent="0.25">
      <c r="A406" s="6"/>
      <c r="F406" s="18"/>
      <c r="G406" s="18"/>
      <c r="I406" s="18"/>
      <c r="J406" s="18"/>
      <c r="L406" s="18"/>
      <c r="M406" s="18"/>
      <c r="N406" s="18"/>
      <c r="O406" s="15"/>
      <c r="P406" s="15"/>
      <c r="Q406" s="15"/>
      <c r="R406" s="15"/>
      <c r="S406" s="15"/>
      <c r="T406" s="10"/>
      <c r="U406" s="18"/>
      <c r="W406" s="10"/>
      <c r="Y406" s="21"/>
      <c r="Z406" s="35"/>
    </row>
    <row r="407" spans="1:26" ht="15.9" customHeight="1" x14ac:dyDescent="0.25">
      <c r="A407" s="6"/>
      <c r="F407" s="18"/>
      <c r="G407" s="18"/>
      <c r="I407" s="18"/>
      <c r="J407" s="18"/>
      <c r="L407" s="18"/>
      <c r="M407" s="18"/>
      <c r="N407" s="18"/>
      <c r="O407" s="15"/>
      <c r="P407" s="15"/>
      <c r="Q407" s="15"/>
      <c r="R407" s="15"/>
      <c r="S407" s="15"/>
      <c r="T407" s="10"/>
      <c r="U407" s="18"/>
      <c r="W407" s="10"/>
      <c r="Y407" s="21"/>
      <c r="Z407" s="35"/>
    </row>
    <row r="408" spans="1:26" ht="15.9" customHeight="1" x14ac:dyDescent="0.25">
      <c r="A408" s="6"/>
      <c r="F408" s="18"/>
      <c r="G408" s="18"/>
      <c r="I408" s="18"/>
      <c r="J408" s="18"/>
      <c r="L408" s="18"/>
      <c r="M408" s="18"/>
      <c r="N408" s="18"/>
      <c r="O408" s="15"/>
      <c r="P408" s="15"/>
      <c r="Q408" s="15"/>
      <c r="R408" s="15"/>
      <c r="S408" s="15"/>
      <c r="T408" s="10"/>
      <c r="U408" s="18"/>
      <c r="W408" s="10"/>
      <c r="Y408" s="21"/>
      <c r="Z408" s="35"/>
    </row>
    <row r="409" spans="1:26" ht="15.9" customHeight="1" x14ac:dyDescent="0.25">
      <c r="A409" s="6"/>
      <c r="F409" s="18"/>
      <c r="G409" s="18"/>
      <c r="I409" s="18"/>
      <c r="J409" s="18"/>
      <c r="L409" s="18"/>
      <c r="M409" s="18"/>
      <c r="N409" s="18"/>
      <c r="O409" s="15"/>
      <c r="P409" s="15"/>
      <c r="Q409" s="15"/>
      <c r="R409" s="15"/>
      <c r="S409" s="15"/>
      <c r="T409" s="10"/>
      <c r="U409" s="18"/>
      <c r="W409" s="10"/>
      <c r="Y409" s="21"/>
      <c r="Z409" s="35"/>
    </row>
    <row r="410" spans="1:26" ht="15.9" customHeight="1" x14ac:dyDescent="0.25">
      <c r="A410" s="6"/>
      <c r="F410" s="18"/>
      <c r="G410" s="18"/>
      <c r="I410" s="18"/>
      <c r="J410" s="18"/>
      <c r="L410" s="18"/>
      <c r="M410" s="18"/>
      <c r="N410" s="18"/>
      <c r="O410" s="15"/>
      <c r="P410" s="15"/>
      <c r="Q410" s="15"/>
      <c r="R410" s="15"/>
      <c r="S410" s="15"/>
      <c r="T410" s="10"/>
      <c r="U410" s="18"/>
      <c r="W410" s="10"/>
      <c r="Y410" s="21"/>
      <c r="Z410" s="35"/>
    </row>
    <row r="411" spans="1:26" ht="15.9" customHeight="1" x14ac:dyDescent="0.25">
      <c r="A411" s="6"/>
      <c r="F411" s="18"/>
      <c r="G411" s="18"/>
      <c r="I411" s="18"/>
      <c r="J411" s="18"/>
      <c r="L411" s="18"/>
      <c r="M411" s="18"/>
      <c r="N411" s="18"/>
      <c r="O411" s="15"/>
      <c r="P411" s="15"/>
      <c r="Q411" s="15"/>
      <c r="R411" s="15"/>
      <c r="S411" s="15"/>
      <c r="T411" s="10"/>
      <c r="U411" s="18"/>
      <c r="W411" s="10"/>
      <c r="Y411" s="21"/>
      <c r="Z411" s="35"/>
    </row>
    <row r="412" spans="1:26" ht="15.9" customHeight="1" x14ac:dyDescent="0.25">
      <c r="A412" s="6"/>
      <c r="F412" s="18"/>
      <c r="G412" s="18"/>
      <c r="I412" s="18"/>
      <c r="J412" s="18"/>
      <c r="L412" s="18"/>
      <c r="M412" s="18"/>
      <c r="N412" s="18"/>
      <c r="O412" s="15"/>
      <c r="P412" s="15"/>
      <c r="Q412" s="15"/>
      <c r="R412" s="15"/>
      <c r="S412" s="15"/>
      <c r="T412" s="10"/>
      <c r="U412" s="18"/>
      <c r="W412" s="10"/>
      <c r="Y412" s="21"/>
      <c r="Z412" s="35"/>
    </row>
    <row r="413" spans="1:26" ht="15.9" customHeight="1" x14ac:dyDescent="0.25">
      <c r="A413" s="6"/>
      <c r="F413" s="18"/>
      <c r="G413" s="18"/>
      <c r="I413" s="18"/>
      <c r="J413" s="18"/>
      <c r="L413" s="18"/>
      <c r="M413" s="18"/>
      <c r="N413" s="18"/>
      <c r="O413" s="15"/>
      <c r="P413" s="15"/>
      <c r="Q413" s="15"/>
      <c r="R413" s="15"/>
      <c r="S413" s="15"/>
      <c r="T413" s="10"/>
      <c r="U413" s="18"/>
      <c r="W413" s="10"/>
      <c r="Y413" s="21"/>
      <c r="Z413" s="35"/>
    </row>
    <row r="414" spans="1:26" ht="15.9" customHeight="1" x14ac:dyDescent="0.25">
      <c r="A414" s="6"/>
      <c r="F414" s="18"/>
      <c r="G414" s="18"/>
      <c r="I414" s="18"/>
      <c r="J414" s="18"/>
      <c r="L414" s="18"/>
      <c r="M414" s="18"/>
      <c r="N414" s="18"/>
      <c r="O414" s="15"/>
      <c r="P414" s="15"/>
      <c r="Q414" s="15"/>
      <c r="R414" s="15"/>
      <c r="S414" s="15"/>
      <c r="T414" s="10"/>
      <c r="U414" s="18"/>
      <c r="W414" s="10"/>
      <c r="Y414" s="21"/>
      <c r="Z414" s="35"/>
    </row>
    <row r="415" spans="1:26" ht="15.9" customHeight="1" x14ac:dyDescent="0.25">
      <c r="A415" s="6"/>
      <c r="F415" s="18"/>
      <c r="G415" s="18"/>
      <c r="I415" s="18"/>
      <c r="J415" s="18"/>
      <c r="L415" s="18"/>
      <c r="M415" s="18"/>
      <c r="N415" s="18"/>
      <c r="O415" s="15"/>
      <c r="P415" s="15"/>
      <c r="Q415" s="15"/>
      <c r="R415" s="15"/>
      <c r="S415" s="15"/>
      <c r="T415" s="10"/>
      <c r="U415" s="18"/>
      <c r="W415" s="10"/>
      <c r="Y415" s="21"/>
      <c r="Z415" s="35"/>
    </row>
    <row r="416" spans="1:26" ht="15.9" customHeight="1" x14ac:dyDescent="0.25">
      <c r="A416" s="6"/>
      <c r="F416" s="18"/>
      <c r="G416" s="18"/>
      <c r="I416" s="18"/>
      <c r="J416" s="18"/>
      <c r="L416" s="18"/>
      <c r="M416" s="18"/>
      <c r="N416" s="18"/>
      <c r="O416" s="15"/>
      <c r="P416" s="15"/>
      <c r="Q416" s="15"/>
      <c r="R416" s="15"/>
      <c r="S416" s="15"/>
      <c r="T416" s="10"/>
      <c r="U416" s="18"/>
      <c r="W416" s="10"/>
      <c r="Y416" s="21"/>
      <c r="Z416" s="35"/>
    </row>
    <row r="417" spans="1:26" ht="15.9" customHeight="1" x14ac:dyDescent="0.25">
      <c r="A417" s="6"/>
      <c r="F417" s="18"/>
      <c r="G417" s="18"/>
      <c r="I417" s="18"/>
      <c r="J417" s="18"/>
      <c r="L417" s="18"/>
      <c r="M417" s="18"/>
      <c r="N417" s="18"/>
      <c r="O417" s="15"/>
      <c r="P417" s="15"/>
      <c r="Q417" s="15"/>
      <c r="R417" s="15"/>
      <c r="S417" s="15"/>
      <c r="T417" s="10"/>
      <c r="U417" s="18"/>
      <c r="W417" s="10"/>
      <c r="Y417" s="21"/>
      <c r="Z417" s="35"/>
    </row>
    <row r="418" spans="1:26" ht="15.9" customHeight="1" x14ac:dyDescent="0.25">
      <c r="A418" s="6"/>
      <c r="F418" s="18"/>
      <c r="G418" s="18"/>
      <c r="I418" s="18"/>
      <c r="J418" s="18"/>
      <c r="L418" s="18"/>
      <c r="M418" s="18"/>
      <c r="N418" s="18"/>
      <c r="O418" s="15"/>
      <c r="P418" s="15"/>
      <c r="Q418" s="15"/>
      <c r="R418" s="15"/>
      <c r="S418" s="15"/>
      <c r="T418" s="10"/>
      <c r="U418" s="18"/>
      <c r="W418" s="10"/>
      <c r="Y418" s="21"/>
      <c r="Z418" s="35"/>
    </row>
    <row r="419" spans="1:26" ht="15.9" customHeight="1" x14ac:dyDescent="0.25">
      <c r="A419" s="6"/>
      <c r="F419" s="18"/>
      <c r="G419" s="18"/>
      <c r="I419" s="18"/>
      <c r="J419" s="18"/>
      <c r="L419" s="18"/>
      <c r="M419" s="18"/>
      <c r="N419" s="18"/>
      <c r="O419" s="15"/>
      <c r="P419" s="15"/>
      <c r="Q419" s="15"/>
      <c r="R419" s="15"/>
      <c r="S419" s="15"/>
      <c r="T419" s="10"/>
      <c r="U419" s="18"/>
      <c r="W419" s="10"/>
      <c r="Y419" s="21"/>
      <c r="Z419" s="35"/>
    </row>
    <row r="420" spans="1:26" ht="15.9" customHeight="1" x14ac:dyDescent="0.25">
      <c r="A420" s="6"/>
      <c r="F420" s="18"/>
      <c r="G420" s="18"/>
      <c r="I420" s="18"/>
      <c r="J420" s="18"/>
      <c r="L420" s="18"/>
      <c r="M420" s="18"/>
      <c r="N420" s="18"/>
      <c r="O420" s="15"/>
      <c r="P420" s="15"/>
      <c r="Q420" s="15"/>
      <c r="R420" s="15"/>
      <c r="S420" s="15"/>
      <c r="T420" s="10"/>
      <c r="U420" s="18"/>
      <c r="W420" s="10"/>
      <c r="Y420" s="21"/>
      <c r="Z420" s="35"/>
    </row>
    <row r="421" spans="1:26" ht="15.9" customHeight="1" x14ac:dyDescent="0.25">
      <c r="A421" s="6"/>
      <c r="F421" s="18"/>
      <c r="G421" s="18"/>
      <c r="I421" s="18"/>
      <c r="J421" s="18"/>
      <c r="L421" s="18"/>
      <c r="M421" s="18"/>
      <c r="N421" s="18"/>
      <c r="O421" s="15"/>
      <c r="P421" s="15"/>
      <c r="Q421" s="15"/>
      <c r="R421" s="15"/>
      <c r="S421" s="15"/>
      <c r="T421" s="10"/>
      <c r="U421" s="18"/>
      <c r="W421" s="10"/>
      <c r="Y421" s="21"/>
      <c r="Z421" s="35"/>
    </row>
    <row r="422" spans="1:26" ht="15.9" customHeight="1" x14ac:dyDescent="0.25">
      <c r="A422" s="6"/>
      <c r="F422" s="18"/>
      <c r="G422" s="18"/>
      <c r="I422" s="18"/>
      <c r="J422" s="18"/>
      <c r="L422" s="18"/>
      <c r="M422" s="18"/>
      <c r="N422" s="18"/>
      <c r="O422" s="15"/>
      <c r="P422" s="15"/>
      <c r="Q422" s="15"/>
      <c r="R422" s="15"/>
      <c r="S422" s="15"/>
      <c r="T422" s="10"/>
      <c r="U422" s="18"/>
      <c r="W422" s="10"/>
      <c r="Y422" s="21"/>
      <c r="Z422" s="35"/>
    </row>
    <row r="423" spans="1:26" ht="15.9" customHeight="1" x14ac:dyDescent="0.25">
      <c r="A423" s="6"/>
      <c r="F423" s="18"/>
      <c r="G423" s="18"/>
      <c r="I423" s="18"/>
      <c r="J423" s="18"/>
      <c r="L423" s="18"/>
      <c r="M423" s="18"/>
      <c r="N423" s="18"/>
      <c r="O423" s="15"/>
      <c r="P423" s="15"/>
      <c r="Q423" s="15"/>
      <c r="R423" s="15"/>
      <c r="S423" s="15"/>
      <c r="T423" s="10"/>
      <c r="U423" s="18"/>
      <c r="W423" s="10"/>
      <c r="Y423" s="21"/>
      <c r="Z423" s="35"/>
    </row>
    <row r="424" spans="1:26" ht="15.9" customHeight="1" x14ac:dyDescent="0.25">
      <c r="A424" s="6"/>
      <c r="F424" s="18"/>
      <c r="G424" s="18"/>
      <c r="I424" s="18"/>
      <c r="J424" s="18"/>
      <c r="L424" s="18"/>
      <c r="M424" s="18"/>
      <c r="N424" s="18"/>
      <c r="O424" s="15"/>
      <c r="P424" s="15"/>
      <c r="Q424" s="15"/>
      <c r="R424" s="15"/>
      <c r="S424" s="15"/>
      <c r="T424" s="10"/>
      <c r="U424" s="18"/>
      <c r="W424" s="10"/>
      <c r="Y424" s="21"/>
      <c r="Z424" s="35"/>
    </row>
    <row r="425" spans="1:26" ht="15.9" customHeight="1" x14ac:dyDescent="0.25">
      <c r="A425" s="6"/>
      <c r="F425" s="18"/>
      <c r="G425" s="18"/>
      <c r="I425" s="18"/>
      <c r="J425" s="18"/>
      <c r="L425" s="18"/>
      <c r="M425" s="18"/>
      <c r="N425" s="18"/>
      <c r="O425" s="15"/>
      <c r="P425" s="15"/>
      <c r="Q425" s="15"/>
      <c r="R425" s="15"/>
      <c r="S425" s="15"/>
      <c r="T425" s="10"/>
      <c r="U425" s="18"/>
      <c r="W425" s="10"/>
      <c r="Y425" s="21"/>
      <c r="Z425" s="35"/>
    </row>
    <row r="426" spans="1:26" ht="15.9" customHeight="1" x14ac:dyDescent="0.25">
      <c r="A426" s="6"/>
      <c r="F426" s="18"/>
      <c r="G426" s="18"/>
      <c r="I426" s="18"/>
      <c r="J426" s="18"/>
      <c r="L426" s="18"/>
      <c r="M426" s="18"/>
      <c r="N426" s="18"/>
      <c r="O426" s="15"/>
      <c r="P426" s="15"/>
      <c r="Q426" s="15"/>
      <c r="R426" s="15"/>
      <c r="S426" s="15"/>
      <c r="T426" s="10"/>
      <c r="U426" s="18"/>
      <c r="W426" s="10"/>
      <c r="Y426" s="21"/>
      <c r="Z426" s="35"/>
    </row>
    <row r="427" spans="1:26" ht="15.9" customHeight="1" x14ac:dyDescent="0.25">
      <c r="A427" s="6"/>
      <c r="F427" s="18"/>
      <c r="G427" s="18"/>
      <c r="I427" s="18"/>
      <c r="J427" s="18"/>
      <c r="L427" s="18"/>
      <c r="M427" s="18"/>
      <c r="N427" s="18"/>
      <c r="O427" s="15"/>
      <c r="P427" s="15"/>
      <c r="Q427" s="15"/>
      <c r="R427" s="15"/>
      <c r="S427" s="15"/>
      <c r="T427" s="10"/>
      <c r="U427" s="18"/>
      <c r="W427" s="10"/>
      <c r="Y427" s="21"/>
      <c r="Z427" s="35"/>
    </row>
    <row r="428" spans="1:26" ht="15.9" customHeight="1" x14ac:dyDescent="0.25">
      <c r="A428" s="6"/>
      <c r="F428" s="18"/>
      <c r="G428" s="18"/>
      <c r="I428" s="18"/>
      <c r="J428" s="18"/>
      <c r="L428" s="18"/>
      <c r="M428" s="18"/>
      <c r="N428" s="18"/>
      <c r="O428" s="15"/>
      <c r="P428" s="15"/>
      <c r="Q428" s="15"/>
      <c r="R428" s="15"/>
      <c r="S428" s="15"/>
      <c r="T428" s="10"/>
      <c r="U428" s="18"/>
      <c r="W428" s="10"/>
      <c r="Y428" s="21"/>
      <c r="Z428" s="35"/>
    </row>
    <row r="429" spans="1:26" ht="15.9" customHeight="1" x14ac:dyDescent="0.25">
      <c r="A429" s="6"/>
      <c r="F429" s="18"/>
      <c r="G429" s="18"/>
      <c r="I429" s="18"/>
      <c r="J429" s="18"/>
      <c r="L429" s="18"/>
      <c r="M429" s="18"/>
      <c r="N429" s="18"/>
      <c r="O429" s="15"/>
      <c r="P429" s="15"/>
      <c r="Q429" s="15"/>
      <c r="R429" s="15"/>
      <c r="S429" s="15"/>
      <c r="T429" s="10"/>
      <c r="U429" s="18"/>
      <c r="W429" s="10"/>
      <c r="Y429" s="21"/>
      <c r="Z429" s="35"/>
    </row>
    <row r="430" spans="1:26" ht="15.9" customHeight="1" x14ac:dyDescent="0.25">
      <c r="A430" s="6"/>
      <c r="F430" s="18"/>
      <c r="G430" s="18"/>
      <c r="I430" s="18"/>
      <c r="J430" s="18"/>
      <c r="L430" s="18"/>
      <c r="M430" s="18"/>
      <c r="N430" s="18"/>
      <c r="O430" s="15"/>
      <c r="P430" s="15"/>
      <c r="Q430" s="15"/>
      <c r="R430" s="15"/>
      <c r="S430" s="15"/>
      <c r="T430" s="10"/>
      <c r="U430" s="18"/>
      <c r="W430" s="10"/>
      <c r="Y430" s="21"/>
      <c r="Z430" s="35"/>
    </row>
    <row r="431" spans="1:26" ht="15.9" customHeight="1" x14ac:dyDescent="0.25">
      <c r="A431" s="6"/>
      <c r="F431" s="18"/>
      <c r="G431" s="18"/>
      <c r="I431" s="18"/>
      <c r="J431" s="18"/>
      <c r="L431" s="18"/>
      <c r="M431" s="18"/>
      <c r="N431" s="18"/>
      <c r="O431" s="15"/>
      <c r="P431" s="15"/>
      <c r="Q431" s="15"/>
      <c r="R431" s="15"/>
      <c r="S431" s="15"/>
      <c r="T431" s="10"/>
      <c r="U431" s="18"/>
      <c r="W431" s="10"/>
      <c r="Y431" s="21"/>
      <c r="Z431" s="35"/>
    </row>
    <row r="432" spans="1:26" ht="15.9" customHeight="1" x14ac:dyDescent="0.25">
      <c r="A432" s="6"/>
      <c r="F432" s="18"/>
      <c r="G432" s="18"/>
      <c r="I432" s="18"/>
      <c r="J432" s="18"/>
      <c r="L432" s="18"/>
      <c r="M432" s="18"/>
      <c r="N432" s="18"/>
      <c r="O432" s="15"/>
      <c r="P432" s="15"/>
      <c r="Q432" s="15"/>
      <c r="R432" s="15"/>
      <c r="S432" s="15"/>
      <c r="T432" s="10"/>
      <c r="U432" s="18"/>
      <c r="W432" s="10"/>
      <c r="Y432" s="21"/>
      <c r="Z432" s="35"/>
    </row>
    <row r="433" spans="1:26" ht="15.9" customHeight="1" x14ac:dyDescent="0.25">
      <c r="A433" s="6"/>
      <c r="F433" s="18"/>
      <c r="G433" s="18"/>
      <c r="I433" s="18"/>
      <c r="J433" s="18"/>
      <c r="L433" s="18"/>
      <c r="M433" s="18"/>
      <c r="N433" s="18"/>
      <c r="O433" s="15"/>
      <c r="P433" s="15"/>
      <c r="Q433" s="15"/>
      <c r="R433" s="15"/>
      <c r="S433" s="15"/>
      <c r="T433" s="10"/>
      <c r="U433" s="18"/>
      <c r="W433" s="10"/>
      <c r="Y433" s="21"/>
      <c r="Z433" s="35"/>
    </row>
    <row r="434" spans="1:26" ht="15.9" customHeight="1" x14ac:dyDescent="0.25">
      <c r="A434" s="6"/>
      <c r="F434" s="18"/>
      <c r="G434" s="18"/>
      <c r="I434" s="18"/>
      <c r="J434" s="18"/>
      <c r="L434" s="18"/>
      <c r="M434" s="18"/>
      <c r="N434" s="18"/>
      <c r="O434" s="15"/>
      <c r="P434" s="15"/>
      <c r="Q434" s="15"/>
      <c r="R434" s="15"/>
      <c r="S434" s="15"/>
      <c r="T434" s="10"/>
      <c r="U434" s="18"/>
      <c r="W434" s="10"/>
      <c r="Y434" s="21"/>
      <c r="Z434" s="35"/>
    </row>
    <row r="435" spans="1:26" ht="15.9" customHeight="1" x14ac:dyDescent="0.25">
      <c r="A435" s="6"/>
      <c r="F435" s="18"/>
      <c r="G435" s="18"/>
      <c r="I435" s="18"/>
      <c r="J435" s="18"/>
      <c r="L435" s="18"/>
      <c r="M435" s="18"/>
      <c r="N435" s="18"/>
      <c r="O435" s="15"/>
      <c r="P435" s="15"/>
      <c r="Q435" s="15"/>
      <c r="R435" s="15"/>
      <c r="S435" s="15"/>
      <c r="T435" s="10"/>
      <c r="U435" s="18"/>
      <c r="W435" s="10"/>
      <c r="Y435" s="21"/>
      <c r="Z435" s="35"/>
    </row>
    <row r="436" spans="1:26" ht="15.9" customHeight="1" x14ac:dyDescent="0.25">
      <c r="A436" s="6"/>
      <c r="F436" s="18"/>
      <c r="G436" s="18"/>
      <c r="I436" s="18"/>
      <c r="J436" s="18"/>
      <c r="L436" s="18"/>
      <c r="M436" s="18"/>
      <c r="N436" s="18"/>
      <c r="O436" s="15"/>
      <c r="P436" s="15"/>
      <c r="Q436" s="15"/>
      <c r="R436" s="15"/>
      <c r="S436" s="15"/>
      <c r="T436" s="10"/>
      <c r="U436" s="18"/>
      <c r="W436" s="10"/>
      <c r="Y436" s="21"/>
      <c r="Z436" s="35"/>
    </row>
    <row r="437" spans="1:26" ht="15.9" customHeight="1" x14ac:dyDescent="0.25">
      <c r="A437" s="6"/>
      <c r="F437" s="18"/>
      <c r="G437" s="18"/>
      <c r="I437" s="18"/>
      <c r="J437" s="18"/>
      <c r="L437" s="18"/>
      <c r="M437" s="18"/>
      <c r="N437" s="18"/>
      <c r="O437" s="15"/>
      <c r="P437" s="15"/>
      <c r="Q437" s="15"/>
      <c r="R437" s="15"/>
      <c r="S437" s="15"/>
      <c r="T437" s="10"/>
      <c r="U437" s="18"/>
      <c r="W437" s="10"/>
      <c r="Y437" s="21"/>
      <c r="Z437" s="35"/>
    </row>
    <row r="438" spans="1:26" ht="15.9" customHeight="1" x14ac:dyDescent="0.25">
      <c r="A438" s="6"/>
      <c r="F438" s="18"/>
      <c r="G438" s="18"/>
      <c r="I438" s="18"/>
      <c r="J438" s="18"/>
      <c r="L438" s="18"/>
      <c r="M438" s="18"/>
      <c r="N438" s="18"/>
      <c r="O438" s="15"/>
      <c r="P438" s="15"/>
      <c r="Q438" s="15"/>
      <c r="R438" s="15"/>
      <c r="S438" s="15"/>
      <c r="T438" s="10"/>
      <c r="U438" s="18"/>
      <c r="W438" s="10"/>
      <c r="Y438" s="21"/>
      <c r="Z438" s="35"/>
    </row>
    <row r="439" spans="1:26" ht="15.9" customHeight="1" x14ac:dyDescent="0.25">
      <c r="A439" s="6"/>
      <c r="F439" s="18"/>
      <c r="G439" s="18"/>
      <c r="I439" s="18"/>
      <c r="J439" s="18"/>
      <c r="L439" s="18"/>
      <c r="M439" s="18"/>
      <c r="N439" s="18"/>
      <c r="O439" s="15"/>
      <c r="P439" s="15"/>
      <c r="Q439" s="15"/>
      <c r="R439" s="15"/>
      <c r="S439" s="15"/>
      <c r="T439" s="10"/>
      <c r="U439" s="18"/>
      <c r="W439" s="10"/>
      <c r="Y439" s="21"/>
      <c r="Z439" s="35"/>
    </row>
    <row r="440" spans="1:26" ht="15.9" customHeight="1" x14ac:dyDescent="0.25">
      <c r="A440" s="6"/>
      <c r="F440" s="18"/>
      <c r="G440" s="18"/>
      <c r="I440" s="18"/>
      <c r="J440" s="18"/>
      <c r="L440" s="18"/>
      <c r="M440" s="18"/>
      <c r="N440" s="18"/>
      <c r="O440" s="15"/>
      <c r="P440" s="15"/>
      <c r="Q440" s="15"/>
      <c r="R440" s="15"/>
      <c r="S440" s="15"/>
      <c r="T440" s="10"/>
      <c r="U440" s="18"/>
      <c r="W440" s="10"/>
      <c r="Y440" s="21"/>
      <c r="Z440" s="35"/>
    </row>
    <row r="441" spans="1:26" ht="15.9" customHeight="1" x14ac:dyDescent="0.25">
      <c r="A441" s="6"/>
      <c r="F441" s="18"/>
      <c r="G441" s="18"/>
      <c r="I441" s="18"/>
      <c r="J441" s="18"/>
      <c r="L441" s="18"/>
      <c r="M441" s="18"/>
      <c r="N441" s="18"/>
      <c r="O441" s="15"/>
      <c r="P441" s="15"/>
      <c r="Q441" s="15"/>
      <c r="R441" s="15"/>
      <c r="S441" s="15"/>
      <c r="T441" s="10"/>
      <c r="U441" s="18"/>
      <c r="W441" s="10"/>
      <c r="Y441" s="21"/>
      <c r="Z441" s="35"/>
    </row>
    <row r="442" spans="1:26" ht="15.9" customHeight="1" x14ac:dyDescent="0.25">
      <c r="A442" s="6"/>
      <c r="F442" s="18"/>
      <c r="G442" s="18"/>
      <c r="I442" s="18"/>
      <c r="J442" s="18"/>
      <c r="L442" s="18"/>
      <c r="M442" s="18"/>
      <c r="N442" s="18"/>
      <c r="O442" s="15"/>
      <c r="P442" s="15"/>
      <c r="Q442" s="15"/>
      <c r="R442" s="15"/>
      <c r="S442" s="15"/>
      <c r="T442" s="10"/>
      <c r="U442" s="18"/>
      <c r="W442" s="10"/>
      <c r="Y442" s="21"/>
      <c r="Z442" s="35"/>
    </row>
    <row r="443" spans="1:26" ht="15.9" customHeight="1" x14ac:dyDescent="0.25">
      <c r="A443" s="6"/>
      <c r="F443" s="18"/>
      <c r="G443" s="18"/>
      <c r="I443" s="18"/>
      <c r="J443" s="18"/>
      <c r="L443" s="18"/>
      <c r="M443" s="18"/>
      <c r="N443" s="18"/>
      <c r="O443" s="15"/>
      <c r="P443" s="15"/>
      <c r="Q443" s="15"/>
      <c r="R443" s="15"/>
      <c r="S443" s="15"/>
      <c r="T443" s="10"/>
      <c r="U443" s="18"/>
      <c r="W443" s="10"/>
      <c r="Y443" s="21"/>
      <c r="Z443" s="35"/>
    </row>
    <row r="444" spans="1:26" ht="15.9" customHeight="1" x14ac:dyDescent="0.25">
      <c r="A444" s="6"/>
      <c r="F444" s="18"/>
      <c r="G444" s="18"/>
      <c r="I444" s="18"/>
      <c r="J444" s="18"/>
      <c r="L444" s="18"/>
      <c r="M444" s="18"/>
      <c r="N444" s="18"/>
      <c r="O444" s="15"/>
      <c r="P444" s="15"/>
      <c r="Q444" s="15"/>
      <c r="R444" s="15"/>
      <c r="S444" s="15"/>
      <c r="T444" s="10"/>
      <c r="U444" s="18"/>
      <c r="W444" s="10"/>
      <c r="Y444" s="21"/>
      <c r="Z444" s="35"/>
    </row>
    <row r="445" spans="1:26" ht="15.9" customHeight="1" x14ac:dyDescent="0.25">
      <c r="A445" s="6"/>
      <c r="F445" s="18"/>
      <c r="G445" s="18"/>
      <c r="I445" s="18"/>
      <c r="J445" s="18"/>
      <c r="L445" s="18"/>
      <c r="M445" s="18"/>
      <c r="N445" s="18"/>
      <c r="O445" s="15"/>
      <c r="P445" s="15"/>
      <c r="Q445" s="15"/>
      <c r="R445" s="15"/>
      <c r="S445" s="15"/>
      <c r="T445" s="10"/>
      <c r="U445" s="18"/>
      <c r="W445" s="10"/>
      <c r="Y445" s="21"/>
      <c r="Z445" s="35"/>
    </row>
    <row r="446" spans="1:26" ht="15.9" customHeight="1" x14ac:dyDescent="0.25">
      <c r="A446" s="6"/>
      <c r="F446" s="18"/>
      <c r="G446" s="18"/>
      <c r="I446" s="18"/>
      <c r="J446" s="18"/>
      <c r="L446" s="18"/>
      <c r="M446" s="18"/>
      <c r="N446" s="18"/>
      <c r="O446" s="15"/>
      <c r="P446" s="15"/>
      <c r="Q446" s="15"/>
      <c r="R446" s="15"/>
      <c r="S446" s="15"/>
      <c r="T446" s="10"/>
      <c r="U446" s="18"/>
      <c r="W446" s="10"/>
      <c r="Y446" s="21"/>
      <c r="Z446" s="35"/>
    </row>
    <row r="447" spans="1:26" ht="15.9" customHeight="1" x14ac:dyDescent="0.25">
      <c r="A447" s="6"/>
      <c r="F447" s="18"/>
      <c r="G447" s="18"/>
      <c r="I447" s="18"/>
      <c r="J447" s="18"/>
      <c r="L447" s="18"/>
      <c r="M447" s="18"/>
      <c r="N447" s="18"/>
      <c r="O447" s="15"/>
      <c r="P447" s="15"/>
      <c r="Q447" s="15"/>
      <c r="R447" s="15"/>
      <c r="S447" s="15"/>
      <c r="T447" s="10"/>
      <c r="U447" s="18"/>
      <c r="W447" s="10"/>
      <c r="Y447" s="21"/>
      <c r="Z447" s="35"/>
    </row>
    <row r="448" spans="1:26" ht="15.9" customHeight="1" x14ac:dyDescent="0.25">
      <c r="A448" s="6"/>
      <c r="F448" s="18"/>
      <c r="G448" s="18"/>
      <c r="I448" s="18"/>
      <c r="J448" s="18"/>
      <c r="L448" s="18"/>
      <c r="M448" s="18"/>
      <c r="N448" s="18"/>
      <c r="O448" s="15"/>
      <c r="P448" s="15"/>
      <c r="Q448" s="15"/>
      <c r="R448" s="15"/>
      <c r="S448" s="15"/>
      <c r="T448" s="10"/>
      <c r="U448" s="18"/>
      <c r="W448" s="10"/>
      <c r="Y448" s="21"/>
      <c r="Z448" s="35"/>
    </row>
    <row r="449" spans="1:26" ht="15.9" customHeight="1" x14ac:dyDescent="0.25">
      <c r="A449" s="6"/>
      <c r="F449" s="18"/>
      <c r="G449" s="18"/>
      <c r="I449" s="18"/>
      <c r="J449" s="18"/>
      <c r="L449" s="18"/>
      <c r="M449" s="18"/>
      <c r="N449" s="18"/>
      <c r="O449" s="15"/>
      <c r="P449" s="15"/>
      <c r="Q449" s="15"/>
      <c r="R449" s="15"/>
      <c r="S449" s="15"/>
      <c r="T449" s="10"/>
      <c r="U449" s="18"/>
      <c r="W449" s="10"/>
      <c r="Y449" s="21"/>
      <c r="Z449" s="35"/>
    </row>
    <row r="450" spans="1:26" ht="15.9" customHeight="1" x14ac:dyDescent="0.25">
      <c r="A450" s="6"/>
      <c r="F450" s="18"/>
      <c r="G450" s="18"/>
      <c r="I450" s="18"/>
      <c r="J450" s="18"/>
      <c r="L450" s="18"/>
      <c r="M450" s="18"/>
      <c r="N450" s="18"/>
      <c r="O450" s="15"/>
      <c r="P450" s="15"/>
      <c r="Q450" s="15"/>
      <c r="R450" s="15"/>
      <c r="S450" s="15"/>
      <c r="T450" s="10"/>
      <c r="U450" s="18"/>
      <c r="W450" s="10"/>
      <c r="Y450" s="21"/>
      <c r="Z450" s="35"/>
    </row>
    <row r="451" spans="1:26" ht="15.9" customHeight="1" x14ac:dyDescent="0.25">
      <c r="A451" s="6"/>
      <c r="F451" s="18"/>
      <c r="G451" s="18"/>
      <c r="I451" s="18"/>
      <c r="J451" s="18"/>
      <c r="L451" s="18"/>
      <c r="M451" s="18"/>
      <c r="N451" s="18"/>
      <c r="O451" s="15"/>
      <c r="P451" s="15"/>
      <c r="Q451" s="15"/>
      <c r="R451" s="15"/>
      <c r="S451" s="15"/>
      <c r="T451" s="10"/>
      <c r="U451" s="18"/>
      <c r="W451" s="10"/>
      <c r="Y451" s="21"/>
      <c r="Z451" s="35"/>
    </row>
    <row r="452" spans="1:26" ht="15.9" customHeight="1" x14ac:dyDescent="0.25">
      <c r="A452" s="6"/>
      <c r="F452" s="18"/>
      <c r="G452" s="18"/>
      <c r="I452" s="18"/>
      <c r="J452" s="18"/>
      <c r="L452" s="18"/>
      <c r="M452" s="18"/>
      <c r="N452" s="18"/>
      <c r="O452" s="15"/>
      <c r="P452" s="15"/>
      <c r="Q452" s="15"/>
      <c r="R452" s="15"/>
      <c r="S452" s="15"/>
      <c r="T452" s="10"/>
      <c r="U452" s="18"/>
      <c r="W452" s="10"/>
      <c r="Y452" s="21"/>
      <c r="Z452" s="35"/>
    </row>
    <row r="453" spans="1:26" ht="15.9" customHeight="1" x14ac:dyDescent="0.25">
      <c r="A453" s="6"/>
      <c r="F453" s="18"/>
      <c r="G453" s="18"/>
      <c r="I453" s="18"/>
      <c r="J453" s="18"/>
      <c r="L453" s="18"/>
      <c r="M453" s="18"/>
      <c r="N453" s="18"/>
      <c r="O453" s="15"/>
      <c r="P453" s="15"/>
      <c r="Q453" s="15"/>
      <c r="R453" s="15"/>
      <c r="S453" s="15"/>
      <c r="T453" s="10"/>
      <c r="U453" s="18"/>
      <c r="W453" s="10"/>
      <c r="Y453" s="21"/>
      <c r="Z453" s="35"/>
    </row>
    <row r="454" spans="1:26" ht="15.9" customHeight="1" x14ac:dyDescent="0.25">
      <c r="A454" s="6"/>
      <c r="F454" s="18"/>
      <c r="G454" s="18"/>
      <c r="I454" s="18"/>
      <c r="J454" s="18"/>
      <c r="L454" s="18"/>
      <c r="M454" s="18"/>
      <c r="N454" s="18"/>
      <c r="O454" s="15"/>
      <c r="P454" s="15"/>
      <c r="Q454" s="15"/>
      <c r="R454" s="15"/>
      <c r="S454" s="15"/>
      <c r="T454" s="10"/>
      <c r="U454" s="18"/>
      <c r="W454" s="10"/>
      <c r="Y454" s="21"/>
      <c r="Z454" s="35"/>
    </row>
    <row r="455" spans="1:26" ht="15.9" customHeight="1" x14ac:dyDescent="0.25">
      <c r="A455" s="6"/>
      <c r="F455" s="18"/>
      <c r="G455" s="18"/>
      <c r="I455" s="18"/>
      <c r="J455" s="18"/>
      <c r="L455" s="18"/>
      <c r="M455" s="18"/>
      <c r="N455" s="18"/>
      <c r="O455" s="15"/>
      <c r="P455" s="15"/>
      <c r="Q455" s="15"/>
      <c r="R455" s="15"/>
      <c r="S455" s="15"/>
      <c r="T455" s="10"/>
      <c r="U455" s="18"/>
      <c r="W455" s="10"/>
      <c r="Y455" s="21"/>
      <c r="Z455" s="35"/>
    </row>
    <row r="456" spans="1:26" ht="15.9" customHeight="1" x14ac:dyDescent="0.25">
      <c r="A456" s="6"/>
      <c r="F456" s="18"/>
      <c r="G456" s="18"/>
      <c r="I456" s="18"/>
      <c r="J456" s="18"/>
      <c r="L456" s="18"/>
      <c r="M456" s="18"/>
      <c r="N456" s="18"/>
      <c r="O456" s="15"/>
      <c r="P456" s="15"/>
      <c r="Q456" s="15"/>
      <c r="R456" s="15"/>
      <c r="S456" s="15"/>
      <c r="T456" s="10"/>
      <c r="U456" s="18"/>
      <c r="W456" s="10"/>
      <c r="Y456" s="21"/>
      <c r="Z456" s="35"/>
    </row>
    <row r="457" spans="1:26" ht="15.9" customHeight="1" x14ac:dyDescent="0.25">
      <c r="A457" s="6"/>
      <c r="F457" s="18"/>
      <c r="G457" s="18"/>
      <c r="I457" s="18"/>
      <c r="J457" s="18"/>
      <c r="L457" s="18"/>
      <c r="M457" s="18"/>
      <c r="N457" s="18"/>
      <c r="O457" s="15"/>
      <c r="P457" s="15"/>
      <c r="Q457" s="15"/>
      <c r="R457" s="15"/>
      <c r="S457" s="15"/>
      <c r="T457" s="10"/>
      <c r="U457" s="18"/>
      <c r="W457" s="10"/>
      <c r="Y457" s="21"/>
      <c r="Z457" s="35"/>
    </row>
    <row r="458" spans="1:26" ht="15.9" customHeight="1" x14ac:dyDescent="0.25">
      <c r="A458" s="6"/>
      <c r="F458" s="18"/>
      <c r="G458" s="18"/>
      <c r="I458" s="18"/>
      <c r="J458" s="18"/>
      <c r="L458" s="18"/>
      <c r="M458" s="18"/>
      <c r="N458" s="18"/>
      <c r="O458" s="15"/>
      <c r="P458" s="15"/>
      <c r="Q458" s="15"/>
      <c r="R458" s="15"/>
      <c r="S458" s="15"/>
      <c r="T458" s="10"/>
      <c r="U458" s="18"/>
      <c r="W458" s="10"/>
      <c r="Y458" s="21"/>
      <c r="Z458" s="35"/>
    </row>
    <row r="459" spans="1:26" ht="15.9" customHeight="1" x14ac:dyDescent="0.25">
      <c r="A459" s="6"/>
      <c r="F459" s="18"/>
      <c r="G459" s="18"/>
      <c r="I459" s="18"/>
      <c r="J459" s="18"/>
      <c r="L459" s="18"/>
      <c r="M459" s="18"/>
      <c r="N459" s="18"/>
      <c r="O459" s="15"/>
      <c r="P459" s="15"/>
      <c r="Q459" s="15"/>
      <c r="R459" s="15"/>
      <c r="S459" s="15"/>
      <c r="T459" s="10"/>
      <c r="U459" s="18"/>
      <c r="W459" s="10"/>
      <c r="Y459" s="21"/>
      <c r="Z459" s="35"/>
    </row>
    <row r="460" spans="1:26" ht="15.9" customHeight="1" x14ac:dyDescent="0.25">
      <c r="A460" s="6"/>
      <c r="F460" s="18"/>
      <c r="G460" s="18"/>
      <c r="I460" s="18"/>
      <c r="J460" s="18"/>
      <c r="L460" s="18"/>
      <c r="M460" s="18"/>
      <c r="N460" s="18"/>
      <c r="O460" s="15"/>
      <c r="P460" s="15"/>
      <c r="Q460" s="15"/>
      <c r="R460" s="15"/>
      <c r="S460" s="15"/>
      <c r="T460" s="10"/>
      <c r="U460" s="18"/>
      <c r="W460" s="10"/>
      <c r="Y460" s="21"/>
      <c r="Z460" s="35"/>
    </row>
    <row r="461" spans="1:26" ht="15.9" customHeight="1" x14ac:dyDescent="0.25">
      <c r="A461" s="6"/>
      <c r="F461" s="18"/>
      <c r="G461" s="18"/>
      <c r="I461" s="18"/>
      <c r="J461" s="18"/>
      <c r="L461" s="18"/>
      <c r="M461" s="18"/>
      <c r="N461" s="18"/>
      <c r="O461" s="15"/>
      <c r="P461" s="15"/>
      <c r="Q461" s="15"/>
      <c r="R461" s="15"/>
      <c r="S461" s="15"/>
      <c r="T461" s="10"/>
      <c r="U461" s="18"/>
      <c r="W461" s="10"/>
      <c r="Y461" s="21"/>
      <c r="Z461" s="35"/>
    </row>
    <row r="462" spans="1:26" ht="15.9" customHeight="1" x14ac:dyDescent="0.25">
      <c r="A462" s="6"/>
      <c r="F462" s="18"/>
      <c r="G462" s="18"/>
      <c r="I462" s="18"/>
      <c r="J462" s="18"/>
      <c r="L462" s="18"/>
      <c r="M462" s="18"/>
      <c r="N462" s="18"/>
      <c r="O462" s="15"/>
      <c r="P462" s="15"/>
      <c r="Q462" s="15"/>
      <c r="R462" s="15"/>
      <c r="S462" s="15"/>
      <c r="T462" s="10"/>
      <c r="U462" s="18"/>
      <c r="W462" s="10"/>
      <c r="Y462" s="21"/>
      <c r="Z462" s="35"/>
    </row>
    <row r="463" spans="1:26" ht="15.9" customHeight="1" x14ac:dyDescent="0.25">
      <c r="A463" s="6"/>
      <c r="F463" s="18"/>
      <c r="G463" s="18"/>
      <c r="I463" s="18"/>
      <c r="J463" s="18"/>
      <c r="L463" s="18"/>
      <c r="M463" s="18"/>
      <c r="N463" s="18"/>
      <c r="O463" s="15"/>
      <c r="P463" s="15"/>
      <c r="Q463" s="15"/>
      <c r="R463" s="15"/>
      <c r="S463" s="15"/>
      <c r="T463" s="10"/>
      <c r="U463" s="18"/>
      <c r="W463" s="10"/>
      <c r="Y463" s="21"/>
      <c r="Z463" s="35"/>
    </row>
    <row r="464" spans="1:26" ht="15.9" customHeight="1" x14ac:dyDescent="0.25">
      <c r="A464" s="6"/>
      <c r="F464" s="18"/>
      <c r="G464" s="18"/>
      <c r="I464" s="18"/>
      <c r="J464" s="18"/>
      <c r="L464" s="18"/>
      <c r="M464" s="18"/>
      <c r="N464" s="18"/>
      <c r="O464" s="15"/>
      <c r="P464" s="15"/>
      <c r="Q464" s="15"/>
      <c r="R464" s="15"/>
      <c r="S464" s="15"/>
      <c r="T464" s="10"/>
      <c r="U464" s="18"/>
      <c r="W464" s="10"/>
      <c r="Y464" s="21"/>
      <c r="Z464" s="35"/>
    </row>
    <row r="465" spans="1:26" ht="15.9" customHeight="1" x14ac:dyDescent="0.25">
      <c r="A465" s="6"/>
      <c r="F465" s="18"/>
      <c r="G465" s="18"/>
      <c r="I465" s="18"/>
      <c r="J465" s="18"/>
      <c r="L465" s="18"/>
      <c r="M465" s="18"/>
      <c r="N465" s="18"/>
      <c r="O465" s="15"/>
      <c r="P465" s="15"/>
      <c r="Q465" s="15"/>
      <c r="R465" s="15"/>
      <c r="S465" s="15"/>
      <c r="T465" s="10"/>
      <c r="U465" s="18"/>
      <c r="W465" s="10"/>
      <c r="Y465" s="21"/>
      <c r="Z465" s="35"/>
    </row>
    <row r="466" spans="1:26" ht="15.9" customHeight="1" x14ac:dyDescent="0.25">
      <c r="A466" s="6"/>
      <c r="F466" s="18"/>
      <c r="G466" s="18"/>
      <c r="I466" s="18"/>
      <c r="J466" s="18"/>
      <c r="L466" s="18"/>
      <c r="M466" s="18"/>
      <c r="N466" s="18"/>
      <c r="O466" s="15"/>
      <c r="P466" s="15"/>
      <c r="Q466" s="15"/>
      <c r="R466" s="15"/>
      <c r="S466" s="15"/>
      <c r="T466" s="10"/>
      <c r="U466" s="18"/>
      <c r="W466" s="10"/>
      <c r="Y466" s="21"/>
      <c r="Z466" s="35"/>
    </row>
    <row r="467" spans="1:26" ht="15.9" customHeight="1" x14ac:dyDescent="0.25">
      <c r="A467" s="6"/>
      <c r="F467" s="18"/>
      <c r="G467" s="18"/>
      <c r="I467" s="18"/>
      <c r="J467" s="18"/>
      <c r="L467" s="18"/>
      <c r="M467" s="18"/>
      <c r="N467" s="18"/>
      <c r="O467" s="15"/>
      <c r="P467" s="15"/>
      <c r="Q467" s="15"/>
      <c r="R467" s="15"/>
      <c r="S467" s="15"/>
      <c r="T467" s="10"/>
      <c r="U467" s="18"/>
      <c r="W467" s="10"/>
      <c r="Y467" s="21"/>
      <c r="Z467" s="35"/>
    </row>
    <row r="468" spans="1:26" ht="15.9" customHeight="1" x14ac:dyDescent="0.25">
      <c r="A468" s="6"/>
      <c r="F468" s="18"/>
      <c r="G468" s="18"/>
      <c r="I468" s="18"/>
      <c r="J468" s="18"/>
      <c r="L468" s="18"/>
      <c r="M468" s="18"/>
      <c r="N468" s="18"/>
      <c r="O468" s="15"/>
      <c r="P468" s="15"/>
      <c r="Q468" s="15"/>
      <c r="R468" s="15"/>
      <c r="S468" s="15"/>
      <c r="T468" s="10"/>
      <c r="U468" s="18"/>
      <c r="W468" s="10"/>
      <c r="Y468" s="21"/>
      <c r="Z468" s="35"/>
    </row>
    <row r="469" spans="1:26" ht="15.9" customHeight="1" x14ac:dyDescent="0.25">
      <c r="A469" s="6"/>
      <c r="F469" s="18"/>
      <c r="G469" s="18"/>
      <c r="I469" s="18"/>
      <c r="J469" s="18"/>
      <c r="L469" s="18"/>
      <c r="M469" s="18"/>
      <c r="N469" s="18"/>
      <c r="O469" s="15"/>
      <c r="P469" s="15"/>
      <c r="Q469" s="15"/>
      <c r="R469" s="15"/>
      <c r="S469" s="15"/>
      <c r="T469" s="10"/>
      <c r="U469" s="18"/>
      <c r="W469" s="10"/>
      <c r="Y469" s="21"/>
      <c r="Z469" s="35"/>
    </row>
    <row r="470" spans="1:26" ht="15.9" customHeight="1" x14ac:dyDescent="0.25">
      <c r="A470" s="6"/>
      <c r="F470" s="18"/>
      <c r="G470" s="18"/>
      <c r="I470" s="18"/>
      <c r="J470" s="18"/>
      <c r="L470" s="18"/>
      <c r="M470" s="18"/>
      <c r="N470" s="18"/>
      <c r="O470" s="15"/>
      <c r="P470" s="15"/>
      <c r="Q470" s="15"/>
      <c r="R470" s="15"/>
      <c r="S470" s="15"/>
      <c r="T470" s="10"/>
      <c r="U470" s="18"/>
      <c r="W470" s="10"/>
      <c r="Y470" s="21"/>
      <c r="Z470" s="35"/>
    </row>
    <row r="471" spans="1:26" ht="15.9" customHeight="1" x14ac:dyDescent="0.25">
      <c r="A471" s="6"/>
      <c r="F471" s="18"/>
      <c r="G471" s="18"/>
      <c r="I471" s="18"/>
      <c r="J471" s="18"/>
      <c r="L471" s="18"/>
      <c r="M471" s="18"/>
      <c r="N471" s="18"/>
      <c r="O471" s="15"/>
      <c r="P471" s="15"/>
      <c r="Q471" s="15"/>
      <c r="R471" s="15"/>
      <c r="S471" s="15"/>
      <c r="T471" s="10"/>
      <c r="U471" s="18"/>
      <c r="W471" s="10"/>
      <c r="Y471" s="21"/>
      <c r="Z471" s="35"/>
    </row>
    <row r="472" spans="1:26" ht="15.9" customHeight="1" x14ac:dyDescent="0.25">
      <c r="A472" s="6"/>
      <c r="F472" s="18"/>
      <c r="G472" s="18"/>
      <c r="I472" s="18"/>
      <c r="J472" s="18"/>
      <c r="L472" s="18"/>
      <c r="M472" s="18"/>
      <c r="N472" s="18"/>
      <c r="O472" s="15"/>
      <c r="P472" s="15"/>
      <c r="Q472" s="15"/>
      <c r="R472" s="15"/>
      <c r="S472" s="15"/>
      <c r="T472" s="10"/>
      <c r="U472" s="18"/>
      <c r="W472" s="10"/>
      <c r="Y472" s="21"/>
      <c r="Z472" s="35"/>
    </row>
    <row r="473" spans="1:26" ht="15.9" customHeight="1" x14ac:dyDescent="0.25">
      <c r="A473" s="6"/>
      <c r="F473" s="18"/>
      <c r="G473" s="18"/>
      <c r="I473" s="18"/>
      <c r="J473" s="18"/>
      <c r="L473" s="18"/>
      <c r="M473" s="18"/>
      <c r="N473" s="18"/>
      <c r="O473" s="15"/>
      <c r="P473" s="15"/>
      <c r="Q473" s="15"/>
      <c r="R473" s="15"/>
      <c r="S473" s="15"/>
      <c r="T473" s="10"/>
      <c r="U473" s="18"/>
      <c r="W473" s="10"/>
      <c r="Y473" s="21"/>
      <c r="Z473" s="35"/>
    </row>
    <row r="474" spans="1:26" ht="15.9" customHeight="1" x14ac:dyDescent="0.25">
      <c r="A474" s="6"/>
      <c r="F474" s="18"/>
      <c r="G474" s="18"/>
      <c r="I474" s="18"/>
      <c r="J474" s="18"/>
      <c r="L474" s="18"/>
      <c r="M474" s="18"/>
      <c r="N474" s="18"/>
      <c r="O474" s="15"/>
      <c r="P474" s="15"/>
      <c r="Q474" s="15"/>
      <c r="R474" s="15"/>
      <c r="S474" s="15"/>
      <c r="T474" s="10"/>
      <c r="U474" s="18"/>
      <c r="W474" s="10"/>
      <c r="Y474" s="21"/>
      <c r="Z474" s="35"/>
    </row>
    <row r="475" spans="1:26" ht="15.9" customHeight="1" x14ac:dyDescent="0.25">
      <c r="A475" s="6"/>
      <c r="F475" s="18"/>
      <c r="G475" s="18"/>
      <c r="I475" s="18"/>
      <c r="J475" s="18"/>
      <c r="L475" s="18"/>
      <c r="M475" s="18"/>
      <c r="N475" s="18"/>
      <c r="O475" s="15"/>
      <c r="P475" s="15"/>
      <c r="Q475" s="15"/>
      <c r="R475" s="15"/>
      <c r="S475" s="15"/>
      <c r="T475" s="10"/>
      <c r="U475" s="18"/>
      <c r="W475" s="10"/>
      <c r="Y475" s="21"/>
      <c r="Z475" s="35"/>
    </row>
    <row r="476" spans="1:26" ht="15.9" customHeight="1" x14ac:dyDescent="0.25">
      <c r="A476" s="6"/>
      <c r="F476" s="18"/>
      <c r="G476" s="18"/>
      <c r="I476" s="18"/>
      <c r="J476" s="18"/>
      <c r="L476" s="18"/>
      <c r="M476" s="18"/>
      <c r="N476" s="18"/>
      <c r="O476" s="15"/>
      <c r="P476" s="15"/>
      <c r="Q476" s="15"/>
      <c r="R476" s="15"/>
      <c r="S476" s="15"/>
      <c r="T476" s="10"/>
      <c r="U476" s="18"/>
      <c r="W476" s="10"/>
      <c r="Y476" s="21"/>
      <c r="Z476" s="35"/>
    </row>
    <row r="477" spans="1:26" ht="15.9" customHeight="1" x14ac:dyDescent="0.25">
      <c r="A477" s="6"/>
      <c r="F477" s="18"/>
      <c r="G477" s="18"/>
      <c r="I477" s="18"/>
      <c r="J477" s="18"/>
      <c r="L477" s="18"/>
      <c r="M477" s="18"/>
      <c r="N477" s="18"/>
      <c r="O477" s="15"/>
      <c r="P477" s="15"/>
      <c r="Q477" s="15"/>
      <c r="R477" s="15"/>
      <c r="S477" s="15"/>
      <c r="T477" s="10"/>
      <c r="U477" s="18"/>
      <c r="W477" s="10"/>
      <c r="Y477" s="21"/>
      <c r="Z477" s="35"/>
    </row>
    <row r="478" spans="1:26" ht="15.9" customHeight="1" x14ac:dyDescent="0.25">
      <c r="A478" s="6"/>
      <c r="F478" s="18"/>
      <c r="G478" s="18"/>
      <c r="I478" s="18"/>
      <c r="J478" s="18"/>
      <c r="L478" s="18"/>
      <c r="M478" s="18"/>
      <c r="N478" s="18"/>
      <c r="O478" s="15"/>
      <c r="P478" s="15"/>
      <c r="Q478" s="15"/>
      <c r="R478" s="15"/>
      <c r="S478" s="15"/>
      <c r="T478" s="10"/>
      <c r="U478" s="18"/>
      <c r="W478" s="10"/>
      <c r="Y478" s="21"/>
      <c r="Z478" s="35"/>
    </row>
    <row r="479" spans="1:26" ht="15.9" customHeight="1" x14ac:dyDescent="0.25">
      <c r="A479" s="6"/>
      <c r="F479" s="18"/>
      <c r="G479" s="18"/>
      <c r="I479" s="18"/>
      <c r="J479" s="18"/>
      <c r="L479" s="18"/>
      <c r="M479" s="18"/>
      <c r="N479" s="18"/>
      <c r="O479" s="15"/>
      <c r="P479" s="15"/>
      <c r="Q479" s="15"/>
      <c r="R479" s="15"/>
      <c r="S479" s="15"/>
      <c r="T479" s="10"/>
      <c r="U479" s="18"/>
      <c r="W479" s="10"/>
      <c r="Y479" s="21"/>
      <c r="Z479" s="35"/>
    </row>
    <row r="480" spans="1:26" ht="15.9" customHeight="1" x14ac:dyDescent="0.25">
      <c r="A480" s="6"/>
      <c r="F480" s="18"/>
      <c r="G480" s="18"/>
      <c r="I480" s="18"/>
      <c r="J480" s="18"/>
      <c r="L480" s="18"/>
      <c r="M480" s="18"/>
      <c r="N480" s="18"/>
      <c r="O480" s="15"/>
      <c r="P480" s="15"/>
      <c r="Q480" s="15"/>
      <c r="R480" s="15"/>
      <c r="S480" s="15"/>
      <c r="T480" s="10"/>
      <c r="U480" s="18"/>
      <c r="W480" s="10"/>
      <c r="Y480" s="21"/>
      <c r="Z480" s="35"/>
    </row>
    <row r="481" spans="1:26" ht="15.9" customHeight="1" x14ac:dyDescent="0.25">
      <c r="A481" s="6"/>
      <c r="F481" s="18"/>
      <c r="G481" s="18"/>
      <c r="I481" s="18"/>
      <c r="J481" s="18"/>
      <c r="L481" s="18"/>
      <c r="M481" s="18"/>
      <c r="N481" s="18"/>
      <c r="O481" s="15"/>
      <c r="P481" s="15"/>
      <c r="Q481" s="15"/>
      <c r="R481" s="15"/>
      <c r="S481" s="15"/>
      <c r="T481" s="10"/>
      <c r="U481" s="18"/>
      <c r="W481" s="10"/>
      <c r="Y481" s="21"/>
      <c r="Z481" s="35"/>
    </row>
    <row r="482" spans="1:26" ht="15.9" customHeight="1" x14ac:dyDescent="0.25">
      <c r="A482" s="6"/>
      <c r="F482" s="18"/>
      <c r="G482" s="18"/>
      <c r="I482" s="18"/>
      <c r="J482" s="18"/>
      <c r="L482" s="18"/>
      <c r="M482" s="18"/>
      <c r="N482" s="18"/>
      <c r="O482" s="15"/>
      <c r="P482" s="15"/>
      <c r="Q482" s="15"/>
      <c r="R482" s="15"/>
      <c r="S482" s="15"/>
      <c r="T482" s="10"/>
      <c r="U482" s="18"/>
      <c r="W482" s="10"/>
      <c r="Y482" s="21"/>
      <c r="Z482" s="35"/>
    </row>
    <row r="483" spans="1:26" ht="15.9" customHeight="1" x14ac:dyDescent="0.25">
      <c r="A483" s="6"/>
      <c r="F483" s="18"/>
      <c r="G483" s="18"/>
      <c r="I483" s="18"/>
      <c r="J483" s="18"/>
      <c r="L483" s="18"/>
      <c r="M483" s="18"/>
      <c r="N483" s="18"/>
      <c r="O483" s="15"/>
      <c r="P483" s="15"/>
      <c r="Q483" s="15"/>
      <c r="R483" s="15"/>
      <c r="S483" s="15"/>
      <c r="T483" s="10"/>
      <c r="U483" s="18"/>
      <c r="W483" s="10"/>
      <c r="Y483" s="21"/>
      <c r="Z483" s="35"/>
    </row>
    <row r="484" spans="1:26" ht="15.9" customHeight="1" x14ac:dyDescent="0.25">
      <c r="A484" s="6"/>
      <c r="F484" s="18"/>
      <c r="G484" s="18"/>
      <c r="I484" s="18"/>
      <c r="J484" s="18"/>
      <c r="L484" s="18"/>
      <c r="M484" s="18"/>
      <c r="N484" s="18"/>
      <c r="O484" s="15"/>
      <c r="P484" s="15"/>
      <c r="Q484" s="15"/>
      <c r="R484" s="15"/>
      <c r="S484" s="15"/>
      <c r="T484" s="10"/>
      <c r="U484" s="18"/>
      <c r="W484" s="10"/>
      <c r="Y484" s="21"/>
      <c r="Z484" s="35"/>
    </row>
    <row r="485" spans="1:26" ht="15.9" customHeight="1" x14ac:dyDescent="0.25">
      <c r="A485" s="6"/>
      <c r="F485" s="18"/>
      <c r="G485" s="18"/>
      <c r="I485" s="18"/>
      <c r="J485" s="18"/>
      <c r="L485" s="18"/>
      <c r="M485" s="18"/>
      <c r="N485" s="18"/>
      <c r="O485" s="15"/>
      <c r="P485" s="15"/>
      <c r="Q485" s="15"/>
      <c r="R485" s="15"/>
      <c r="S485" s="15"/>
      <c r="T485" s="10"/>
      <c r="U485" s="18"/>
      <c r="W485" s="10"/>
      <c r="Y485" s="21"/>
      <c r="Z485" s="35"/>
    </row>
    <row r="486" spans="1:26" ht="15.9" customHeight="1" x14ac:dyDescent="0.25">
      <c r="A486" s="6"/>
      <c r="F486" s="18"/>
      <c r="G486" s="18"/>
      <c r="I486" s="18"/>
      <c r="J486" s="18"/>
      <c r="L486" s="18"/>
      <c r="M486" s="18"/>
      <c r="N486" s="18"/>
      <c r="O486" s="15"/>
      <c r="P486" s="15"/>
      <c r="Q486" s="15"/>
      <c r="R486" s="15"/>
      <c r="S486" s="15"/>
      <c r="T486" s="10"/>
      <c r="U486" s="18"/>
      <c r="W486" s="10"/>
      <c r="Y486" s="21"/>
      <c r="Z486" s="35"/>
    </row>
    <row r="487" spans="1:26" ht="15.9" customHeight="1" x14ac:dyDescent="0.25">
      <c r="A487" s="6"/>
      <c r="F487" s="18"/>
      <c r="G487" s="18"/>
      <c r="I487" s="18"/>
      <c r="J487" s="18"/>
      <c r="L487" s="18"/>
      <c r="M487" s="18"/>
      <c r="N487" s="18"/>
      <c r="O487" s="15"/>
      <c r="P487" s="15"/>
      <c r="Q487" s="15"/>
      <c r="R487" s="15"/>
      <c r="S487" s="15"/>
      <c r="T487" s="10"/>
      <c r="U487" s="18"/>
      <c r="W487" s="10"/>
      <c r="Y487" s="21"/>
      <c r="Z487" s="35"/>
    </row>
    <row r="488" spans="1:26" ht="15.9" customHeight="1" x14ac:dyDescent="0.25">
      <c r="A488" s="6"/>
      <c r="F488" s="18"/>
      <c r="G488" s="18"/>
      <c r="I488" s="18"/>
      <c r="J488" s="18"/>
      <c r="L488" s="18"/>
      <c r="M488" s="18"/>
      <c r="N488" s="18"/>
      <c r="O488" s="15"/>
      <c r="P488" s="15"/>
      <c r="Q488" s="15"/>
      <c r="R488" s="15"/>
      <c r="S488" s="15"/>
      <c r="T488" s="10"/>
      <c r="U488" s="18"/>
      <c r="W488" s="10"/>
      <c r="Y488" s="21"/>
      <c r="Z488" s="35"/>
    </row>
    <row r="489" spans="1:26" ht="15.9" customHeight="1" x14ac:dyDescent="0.25">
      <c r="A489" s="6"/>
      <c r="F489" s="18"/>
      <c r="G489" s="18"/>
      <c r="I489" s="18"/>
      <c r="J489" s="18"/>
      <c r="L489" s="18"/>
      <c r="M489" s="18"/>
      <c r="N489" s="18"/>
      <c r="O489" s="15"/>
      <c r="P489" s="15"/>
      <c r="Q489" s="15"/>
      <c r="R489" s="15"/>
      <c r="S489" s="15"/>
      <c r="T489" s="10"/>
      <c r="U489" s="18"/>
      <c r="W489" s="10"/>
      <c r="Y489" s="21"/>
      <c r="Z489" s="35"/>
    </row>
    <row r="490" spans="1:26" ht="15.9" customHeight="1" x14ac:dyDescent="0.25">
      <c r="A490" s="6"/>
      <c r="F490" s="18"/>
      <c r="G490" s="18"/>
      <c r="I490" s="18"/>
      <c r="J490" s="18"/>
      <c r="L490" s="18"/>
      <c r="M490" s="18"/>
      <c r="N490" s="18"/>
      <c r="O490" s="15"/>
      <c r="P490" s="15"/>
      <c r="Q490" s="15"/>
      <c r="R490" s="15"/>
      <c r="S490" s="15"/>
      <c r="T490" s="10"/>
      <c r="U490" s="18"/>
      <c r="W490" s="10"/>
      <c r="Y490" s="21"/>
      <c r="Z490" s="35"/>
    </row>
    <row r="491" spans="1:26" ht="15.9" customHeight="1" x14ac:dyDescent="0.25">
      <c r="A491" s="6"/>
      <c r="F491" s="18"/>
      <c r="G491" s="18"/>
      <c r="I491" s="18"/>
      <c r="J491" s="18"/>
      <c r="L491" s="18"/>
      <c r="M491" s="18"/>
      <c r="N491" s="18"/>
      <c r="O491" s="15"/>
      <c r="P491" s="15"/>
      <c r="Q491" s="15"/>
      <c r="R491" s="15"/>
      <c r="S491" s="15"/>
      <c r="T491" s="10"/>
      <c r="U491" s="18"/>
      <c r="W491" s="10"/>
      <c r="Y491" s="21"/>
      <c r="Z491" s="35"/>
    </row>
    <row r="492" spans="1:26" ht="15.9" customHeight="1" x14ac:dyDescent="0.25">
      <c r="A492" s="6"/>
      <c r="F492" s="18"/>
      <c r="G492" s="18"/>
      <c r="I492" s="18"/>
      <c r="J492" s="18"/>
      <c r="L492" s="18"/>
      <c r="M492" s="18"/>
      <c r="N492" s="18"/>
      <c r="O492" s="15"/>
      <c r="P492" s="15"/>
      <c r="Q492" s="15"/>
      <c r="R492" s="15"/>
      <c r="S492" s="15"/>
      <c r="T492" s="10"/>
      <c r="U492" s="18"/>
      <c r="W492" s="10"/>
      <c r="Y492" s="21"/>
      <c r="Z492" s="35"/>
    </row>
    <row r="493" spans="1:26" ht="15.9" customHeight="1" x14ac:dyDescent="0.25">
      <c r="A493" s="6"/>
      <c r="F493" s="18"/>
      <c r="G493" s="18"/>
      <c r="I493" s="18"/>
      <c r="J493" s="18"/>
      <c r="L493" s="18"/>
      <c r="M493" s="18"/>
      <c r="N493" s="18"/>
      <c r="O493" s="15"/>
      <c r="P493" s="15"/>
      <c r="Q493" s="15"/>
      <c r="R493" s="15"/>
      <c r="S493" s="15"/>
      <c r="T493" s="10"/>
      <c r="U493" s="18"/>
      <c r="W493" s="10"/>
      <c r="Y493" s="21"/>
      <c r="Z493" s="35"/>
    </row>
    <row r="494" spans="1:26" ht="15.9" customHeight="1" x14ac:dyDescent="0.25">
      <c r="A494" s="6"/>
      <c r="F494" s="18"/>
      <c r="G494" s="18"/>
      <c r="I494" s="18"/>
      <c r="J494" s="18"/>
      <c r="L494" s="18"/>
      <c r="M494" s="18"/>
      <c r="N494" s="18"/>
      <c r="O494" s="15"/>
      <c r="P494" s="15"/>
      <c r="Q494" s="15"/>
      <c r="R494" s="15"/>
      <c r="S494" s="15"/>
      <c r="T494" s="10"/>
      <c r="U494" s="18"/>
      <c r="W494" s="10"/>
      <c r="Y494" s="21"/>
      <c r="Z494" s="35"/>
    </row>
    <row r="495" spans="1:26" ht="15.9" customHeight="1" x14ac:dyDescent="0.25">
      <c r="A495" s="6"/>
      <c r="F495" s="18"/>
      <c r="G495" s="18"/>
      <c r="I495" s="18"/>
      <c r="J495" s="18"/>
      <c r="L495" s="18"/>
      <c r="M495" s="18"/>
      <c r="N495" s="18"/>
      <c r="O495" s="15"/>
      <c r="P495" s="15"/>
      <c r="Q495" s="15"/>
      <c r="R495" s="15"/>
      <c r="S495" s="15"/>
      <c r="T495" s="10"/>
      <c r="U495" s="18"/>
      <c r="W495" s="10"/>
      <c r="Y495" s="21"/>
      <c r="Z495" s="35"/>
    </row>
    <row r="496" spans="1:26" ht="15.9" customHeight="1" x14ac:dyDescent="0.25">
      <c r="A496" s="6"/>
      <c r="F496" s="18"/>
      <c r="G496" s="18"/>
      <c r="I496" s="18"/>
      <c r="J496" s="18"/>
      <c r="L496" s="18"/>
      <c r="M496" s="18"/>
      <c r="N496" s="18"/>
      <c r="O496" s="15"/>
      <c r="P496" s="15"/>
      <c r="Q496" s="15"/>
      <c r="R496" s="15"/>
      <c r="S496" s="15"/>
      <c r="T496" s="10"/>
      <c r="U496" s="18"/>
      <c r="W496" s="10"/>
      <c r="Y496" s="21"/>
      <c r="Z496" s="35"/>
    </row>
    <row r="497" spans="1:26" ht="15.9" customHeight="1" x14ac:dyDescent="0.25">
      <c r="A497" s="6"/>
      <c r="F497" s="18"/>
      <c r="G497" s="18"/>
      <c r="I497" s="18"/>
      <c r="J497" s="18"/>
      <c r="L497" s="18"/>
      <c r="M497" s="18"/>
      <c r="N497" s="18"/>
      <c r="O497" s="15"/>
      <c r="P497" s="15"/>
      <c r="Q497" s="15"/>
      <c r="R497" s="15"/>
      <c r="S497" s="15"/>
      <c r="T497" s="10"/>
      <c r="U497" s="18"/>
      <c r="W497" s="10"/>
      <c r="Y497" s="21"/>
      <c r="Z497" s="35"/>
    </row>
    <row r="498" spans="1:26" ht="15.9" customHeight="1" x14ac:dyDescent="0.25">
      <c r="A498" s="6"/>
      <c r="F498" s="18"/>
      <c r="G498" s="18"/>
      <c r="I498" s="18"/>
      <c r="J498" s="18"/>
      <c r="L498" s="18"/>
      <c r="M498" s="18"/>
      <c r="N498" s="18"/>
      <c r="O498" s="15"/>
      <c r="P498" s="15"/>
      <c r="Q498" s="15"/>
      <c r="R498" s="15"/>
      <c r="S498" s="15"/>
      <c r="T498" s="10"/>
      <c r="U498" s="18"/>
      <c r="W498" s="10"/>
      <c r="Y498" s="21"/>
      <c r="Z498" s="35"/>
    </row>
    <row r="499" spans="1:26" ht="15.9" customHeight="1" x14ac:dyDescent="0.25">
      <c r="A499" s="6"/>
      <c r="F499" s="18"/>
      <c r="G499" s="18"/>
      <c r="I499" s="18"/>
      <c r="J499" s="18"/>
      <c r="L499" s="18"/>
      <c r="M499" s="18"/>
      <c r="N499" s="18"/>
      <c r="O499" s="15"/>
      <c r="P499" s="15"/>
      <c r="Q499" s="15"/>
      <c r="R499" s="15"/>
      <c r="S499" s="15"/>
      <c r="T499" s="10"/>
      <c r="U499" s="18"/>
      <c r="W499" s="10"/>
      <c r="Y499" s="21"/>
      <c r="Z499" s="35"/>
    </row>
    <row r="500" spans="1:26" ht="15.9" customHeight="1" x14ac:dyDescent="0.25">
      <c r="A500" s="6"/>
      <c r="F500" s="18"/>
      <c r="G500" s="18"/>
      <c r="I500" s="18"/>
      <c r="J500" s="18"/>
      <c r="L500" s="18"/>
      <c r="M500" s="18"/>
      <c r="N500" s="18"/>
      <c r="O500" s="15"/>
      <c r="P500" s="15"/>
      <c r="Q500" s="15"/>
      <c r="R500" s="15"/>
      <c r="S500" s="15"/>
      <c r="T500" s="10"/>
      <c r="U500" s="18"/>
      <c r="W500" s="10"/>
      <c r="Y500" s="21"/>
      <c r="Z500" s="35"/>
    </row>
    <row r="501" spans="1:26" ht="15.9" customHeight="1" x14ac:dyDescent="0.25">
      <c r="A501" s="6"/>
      <c r="F501" s="18"/>
      <c r="G501" s="18"/>
      <c r="I501" s="18"/>
      <c r="J501" s="18"/>
      <c r="L501" s="18"/>
      <c r="M501" s="18"/>
      <c r="N501" s="18"/>
      <c r="O501" s="15"/>
      <c r="P501" s="15"/>
      <c r="Q501" s="15"/>
      <c r="R501" s="15"/>
      <c r="S501" s="15"/>
      <c r="T501" s="10"/>
      <c r="U501" s="18"/>
      <c r="W501" s="10"/>
      <c r="Y501" s="21"/>
      <c r="Z501" s="35"/>
    </row>
    <row r="502" spans="1:26" ht="15.9" customHeight="1" x14ac:dyDescent="0.25">
      <c r="A502" s="6"/>
      <c r="F502" s="18"/>
      <c r="G502" s="18"/>
      <c r="I502" s="18"/>
      <c r="J502" s="18"/>
      <c r="L502" s="18"/>
      <c r="M502" s="18"/>
      <c r="N502" s="18"/>
      <c r="O502" s="15"/>
      <c r="P502" s="15"/>
      <c r="Q502" s="15"/>
      <c r="R502" s="15"/>
      <c r="S502" s="15"/>
      <c r="T502" s="10"/>
      <c r="U502" s="18"/>
      <c r="W502" s="10"/>
      <c r="Y502" s="21"/>
      <c r="Z502" s="35"/>
    </row>
    <row r="503" spans="1:26" ht="15.9" customHeight="1" x14ac:dyDescent="0.25">
      <c r="A503" s="6"/>
      <c r="F503" s="18"/>
      <c r="G503" s="18"/>
      <c r="I503" s="18"/>
      <c r="J503" s="18"/>
      <c r="L503" s="18"/>
      <c r="M503" s="18"/>
      <c r="N503" s="18"/>
      <c r="O503" s="15"/>
      <c r="P503" s="15"/>
      <c r="Q503" s="15"/>
      <c r="R503" s="15"/>
      <c r="S503" s="15"/>
      <c r="T503" s="10"/>
      <c r="U503" s="18"/>
      <c r="W503" s="10"/>
      <c r="Y503" s="21"/>
      <c r="Z503" s="35"/>
    </row>
    <row r="504" spans="1:26" ht="15.9" customHeight="1" x14ac:dyDescent="0.25">
      <c r="A504" s="6"/>
      <c r="F504" s="18"/>
      <c r="G504" s="18"/>
      <c r="I504" s="18"/>
      <c r="J504" s="18"/>
      <c r="L504" s="18"/>
      <c r="M504" s="18"/>
      <c r="N504" s="18"/>
      <c r="O504" s="15"/>
      <c r="P504" s="15"/>
      <c r="Q504" s="15"/>
      <c r="R504" s="15"/>
      <c r="S504" s="15"/>
      <c r="T504" s="10"/>
      <c r="U504" s="18"/>
      <c r="W504" s="10"/>
      <c r="Y504" s="21"/>
      <c r="Z504" s="35"/>
    </row>
    <row r="505" spans="1:26" ht="15.9" customHeight="1" x14ac:dyDescent="0.25">
      <c r="A505" s="6"/>
      <c r="F505" s="18"/>
      <c r="G505" s="18"/>
      <c r="I505" s="18"/>
      <c r="J505" s="18"/>
      <c r="L505" s="18"/>
      <c r="M505" s="18"/>
      <c r="N505" s="18"/>
      <c r="O505" s="15"/>
      <c r="P505" s="15"/>
      <c r="Q505" s="15"/>
      <c r="R505" s="15"/>
      <c r="S505" s="15"/>
      <c r="T505" s="10"/>
      <c r="U505" s="18"/>
      <c r="W505" s="10"/>
      <c r="Y505" s="21"/>
      <c r="Z505" s="35"/>
    </row>
    <row r="506" spans="1:26" ht="15.9" customHeight="1" x14ac:dyDescent="0.25">
      <c r="A506" s="6"/>
      <c r="F506" s="18"/>
      <c r="G506" s="18"/>
      <c r="I506" s="18"/>
      <c r="J506" s="18"/>
      <c r="L506" s="18"/>
      <c r="M506" s="18"/>
      <c r="N506" s="18"/>
      <c r="O506" s="15"/>
      <c r="P506" s="15"/>
      <c r="Q506" s="15"/>
      <c r="R506" s="15"/>
      <c r="S506" s="15"/>
      <c r="T506" s="10"/>
      <c r="U506" s="18"/>
      <c r="W506" s="10"/>
      <c r="Y506" s="21"/>
      <c r="Z506" s="35"/>
    </row>
    <row r="507" spans="1:26" ht="15.9" customHeight="1" x14ac:dyDescent="0.25">
      <c r="A507" s="6"/>
      <c r="F507" s="18"/>
      <c r="G507" s="18"/>
      <c r="I507" s="18"/>
      <c r="J507" s="18"/>
      <c r="L507" s="18"/>
      <c r="M507" s="18"/>
      <c r="N507" s="18"/>
      <c r="O507" s="15"/>
      <c r="P507" s="15"/>
      <c r="Q507" s="15"/>
      <c r="R507" s="15"/>
      <c r="S507" s="15"/>
      <c r="T507" s="10"/>
      <c r="U507" s="18"/>
      <c r="W507" s="10"/>
      <c r="Y507" s="21"/>
      <c r="Z507" s="35"/>
    </row>
    <row r="508" spans="1:26" ht="15.9" customHeight="1" x14ac:dyDescent="0.25">
      <c r="A508" s="6"/>
      <c r="F508" s="18"/>
      <c r="G508" s="18"/>
      <c r="I508" s="18"/>
      <c r="J508" s="18"/>
      <c r="L508" s="18"/>
      <c r="M508" s="18"/>
      <c r="N508" s="18"/>
      <c r="O508" s="15"/>
      <c r="P508" s="15"/>
      <c r="Q508" s="15"/>
      <c r="R508" s="15"/>
      <c r="S508" s="15"/>
      <c r="T508" s="10"/>
      <c r="U508" s="18"/>
      <c r="W508" s="10"/>
      <c r="Y508" s="21"/>
      <c r="Z508" s="35"/>
    </row>
    <row r="509" spans="1:26" ht="15.9" customHeight="1" x14ac:dyDescent="0.25">
      <c r="A509" s="6"/>
      <c r="F509" s="18"/>
      <c r="G509" s="18"/>
      <c r="I509" s="18"/>
      <c r="J509" s="18"/>
      <c r="L509" s="18"/>
      <c r="M509" s="18"/>
      <c r="N509" s="18"/>
      <c r="O509" s="15"/>
      <c r="P509" s="15"/>
      <c r="Q509" s="15"/>
      <c r="R509" s="15"/>
      <c r="S509" s="15"/>
      <c r="T509" s="10"/>
      <c r="U509" s="18"/>
      <c r="W509" s="10"/>
      <c r="Y509" s="21"/>
      <c r="Z509" s="35"/>
    </row>
    <row r="510" spans="1:26" ht="15.9" customHeight="1" x14ac:dyDescent="0.25">
      <c r="A510" s="6"/>
      <c r="F510" s="18"/>
      <c r="G510" s="18"/>
      <c r="I510" s="18"/>
      <c r="J510" s="18"/>
      <c r="L510" s="18"/>
      <c r="M510" s="18"/>
      <c r="N510" s="18"/>
      <c r="O510" s="15"/>
      <c r="P510" s="15"/>
      <c r="Q510" s="15"/>
      <c r="R510" s="15"/>
      <c r="S510" s="15"/>
      <c r="T510" s="10"/>
      <c r="U510" s="18"/>
      <c r="W510" s="10"/>
      <c r="Y510" s="21"/>
      <c r="Z510" s="35"/>
    </row>
    <row r="511" spans="1:26" ht="15.9" customHeight="1" x14ac:dyDescent="0.25">
      <c r="A511" s="6"/>
      <c r="F511" s="18"/>
      <c r="G511" s="18"/>
      <c r="I511" s="18"/>
      <c r="J511" s="18"/>
      <c r="L511" s="18"/>
      <c r="M511" s="18"/>
      <c r="N511" s="18"/>
      <c r="O511" s="15"/>
      <c r="P511" s="15"/>
      <c r="Q511" s="15"/>
      <c r="R511" s="15"/>
      <c r="S511" s="15"/>
      <c r="T511" s="10"/>
      <c r="U511" s="18"/>
      <c r="W511" s="10"/>
      <c r="Y511" s="21"/>
      <c r="Z511" s="35"/>
    </row>
    <row r="512" spans="1:26" ht="15.9" customHeight="1" x14ac:dyDescent="0.25">
      <c r="A512" s="6"/>
      <c r="F512" s="18"/>
      <c r="G512" s="18"/>
      <c r="I512" s="18"/>
      <c r="J512" s="18"/>
      <c r="L512" s="18"/>
      <c r="M512" s="18"/>
      <c r="N512" s="18"/>
      <c r="O512" s="15"/>
      <c r="P512" s="15"/>
      <c r="Q512" s="15"/>
      <c r="R512" s="15"/>
      <c r="S512" s="15"/>
      <c r="T512" s="10"/>
      <c r="U512" s="18"/>
      <c r="W512" s="10"/>
      <c r="Y512" s="21"/>
      <c r="Z512" s="35"/>
    </row>
    <row r="513" spans="1:26" ht="15.9" customHeight="1" x14ac:dyDescent="0.25">
      <c r="A513" s="6"/>
      <c r="F513" s="18"/>
      <c r="G513" s="18"/>
      <c r="I513" s="18"/>
      <c r="J513" s="18"/>
      <c r="L513" s="18"/>
      <c r="M513" s="18"/>
      <c r="N513" s="18"/>
      <c r="O513" s="15"/>
      <c r="P513" s="15"/>
      <c r="Q513" s="15"/>
      <c r="R513" s="15"/>
      <c r="S513" s="15"/>
      <c r="T513" s="10"/>
      <c r="U513" s="18"/>
      <c r="W513" s="10"/>
      <c r="Y513" s="21"/>
      <c r="Z513" s="35"/>
    </row>
    <row r="514" spans="1:26" ht="15.9" customHeight="1" x14ac:dyDescent="0.25">
      <c r="A514" s="6"/>
      <c r="F514" s="18"/>
      <c r="G514" s="18"/>
      <c r="I514" s="18"/>
      <c r="J514" s="18"/>
      <c r="L514" s="18"/>
      <c r="M514" s="18"/>
      <c r="N514" s="18"/>
      <c r="O514" s="15"/>
      <c r="P514" s="15"/>
      <c r="Q514" s="15"/>
      <c r="R514" s="15"/>
      <c r="S514" s="15"/>
      <c r="T514" s="10"/>
      <c r="U514" s="18"/>
      <c r="W514" s="10"/>
      <c r="Y514" s="21"/>
      <c r="Z514" s="35"/>
    </row>
    <row r="515" spans="1:26" ht="15.9" customHeight="1" x14ac:dyDescent="0.25">
      <c r="A515" s="6"/>
      <c r="F515" s="18"/>
      <c r="G515" s="18"/>
      <c r="I515" s="18"/>
      <c r="J515" s="18"/>
      <c r="L515" s="18"/>
      <c r="M515" s="18"/>
      <c r="N515" s="18"/>
      <c r="O515" s="15"/>
      <c r="P515" s="15"/>
      <c r="Q515" s="15"/>
      <c r="R515" s="15"/>
      <c r="S515" s="15"/>
      <c r="T515" s="10"/>
      <c r="U515" s="18"/>
      <c r="W515" s="10"/>
      <c r="Y515" s="21"/>
      <c r="Z515" s="35"/>
    </row>
    <row r="516" spans="1:26" ht="15.9" customHeight="1" x14ac:dyDescent="0.25">
      <c r="A516" s="6"/>
      <c r="F516" s="18"/>
      <c r="G516" s="18"/>
      <c r="I516" s="18"/>
      <c r="J516" s="18"/>
      <c r="L516" s="18"/>
      <c r="M516" s="18"/>
      <c r="N516" s="18"/>
      <c r="O516" s="15"/>
      <c r="P516" s="15"/>
      <c r="Q516" s="15"/>
      <c r="R516" s="15"/>
      <c r="S516" s="15"/>
      <c r="T516" s="10"/>
      <c r="U516" s="18"/>
      <c r="W516" s="10"/>
      <c r="Y516" s="21"/>
      <c r="Z516" s="35"/>
    </row>
    <row r="517" spans="1:26" ht="15.9" customHeight="1" x14ac:dyDescent="0.25">
      <c r="A517" s="6"/>
      <c r="F517" s="18"/>
      <c r="G517" s="18"/>
      <c r="I517" s="18"/>
      <c r="J517" s="18"/>
      <c r="L517" s="18"/>
      <c r="M517" s="18"/>
      <c r="N517" s="18"/>
      <c r="O517" s="15"/>
      <c r="P517" s="15"/>
      <c r="Q517" s="15"/>
      <c r="R517" s="15"/>
      <c r="S517" s="15"/>
      <c r="T517" s="10"/>
      <c r="U517" s="18"/>
      <c r="W517" s="10"/>
      <c r="Y517" s="21"/>
      <c r="Z517" s="35"/>
    </row>
    <row r="518" spans="1:26" ht="15.9" customHeight="1" x14ac:dyDescent="0.25">
      <c r="A518" s="6"/>
      <c r="F518" s="18"/>
      <c r="G518" s="18"/>
      <c r="I518" s="18"/>
      <c r="J518" s="18"/>
      <c r="L518" s="18"/>
      <c r="M518" s="18"/>
      <c r="N518" s="18"/>
      <c r="O518" s="15"/>
      <c r="P518" s="15"/>
      <c r="Q518" s="15"/>
      <c r="R518" s="15"/>
      <c r="S518" s="15"/>
      <c r="T518" s="10"/>
      <c r="U518" s="18"/>
      <c r="W518" s="10"/>
      <c r="Y518" s="21"/>
      <c r="Z518" s="35"/>
    </row>
    <row r="519" spans="1:26" ht="15.9" customHeight="1" x14ac:dyDescent="0.25">
      <c r="A519" s="6"/>
      <c r="F519" s="18"/>
      <c r="G519" s="18"/>
      <c r="I519" s="18"/>
      <c r="J519" s="18"/>
      <c r="L519" s="18"/>
      <c r="M519" s="18"/>
      <c r="N519" s="18"/>
      <c r="O519" s="15"/>
      <c r="P519" s="15"/>
      <c r="Q519" s="15"/>
      <c r="R519" s="15"/>
      <c r="S519" s="15"/>
      <c r="T519" s="10"/>
      <c r="U519" s="18"/>
      <c r="W519" s="10"/>
      <c r="Y519" s="21"/>
      <c r="Z519" s="35"/>
    </row>
    <row r="520" spans="1:26" ht="15.9" customHeight="1" x14ac:dyDescent="0.25">
      <c r="A520" s="6"/>
      <c r="F520" s="18"/>
      <c r="G520" s="18"/>
      <c r="I520" s="18"/>
      <c r="J520" s="18"/>
      <c r="L520" s="18"/>
      <c r="M520" s="18"/>
      <c r="N520" s="18"/>
      <c r="O520" s="15"/>
      <c r="P520" s="15"/>
      <c r="Q520" s="15"/>
      <c r="R520" s="15"/>
      <c r="S520" s="15"/>
      <c r="T520" s="10"/>
      <c r="U520" s="18"/>
      <c r="W520" s="10"/>
      <c r="Y520" s="21"/>
      <c r="Z520" s="35"/>
    </row>
    <row r="521" spans="1:26" ht="15.9" customHeight="1" x14ac:dyDescent="0.25">
      <c r="A521" s="6"/>
      <c r="F521" s="18"/>
      <c r="G521" s="18"/>
      <c r="I521" s="18"/>
      <c r="J521" s="18"/>
      <c r="L521" s="18"/>
      <c r="M521" s="18"/>
      <c r="N521" s="18"/>
      <c r="O521" s="15"/>
      <c r="P521" s="15"/>
      <c r="Q521" s="15"/>
      <c r="R521" s="15"/>
      <c r="S521" s="15"/>
      <c r="T521" s="10"/>
      <c r="U521" s="18"/>
      <c r="W521" s="10"/>
      <c r="Y521" s="21"/>
      <c r="Z521" s="35"/>
    </row>
    <row r="522" spans="1:26" ht="15.9" customHeight="1" x14ac:dyDescent="0.25">
      <c r="A522" s="6"/>
      <c r="F522" s="18"/>
      <c r="G522" s="18"/>
      <c r="I522" s="18"/>
      <c r="J522" s="18"/>
      <c r="L522" s="18"/>
      <c r="M522" s="18"/>
      <c r="N522" s="18"/>
      <c r="O522" s="15"/>
      <c r="P522" s="15"/>
      <c r="Q522" s="15"/>
      <c r="R522" s="15"/>
      <c r="S522" s="15"/>
      <c r="T522" s="10"/>
      <c r="U522" s="18"/>
      <c r="W522" s="10"/>
      <c r="Y522" s="21"/>
      <c r="Z522" s="35"/>
    </row>
    <row r="523" spans="1:26" ht="15.9" customHeight="1" x14ac:dyDescent="0.25">
      <c r="A523" s="6"/>
      <c r="F523" s="18"/>
      <c r="G523" s="18"/>
      <c r="I523" s="18"/>
      <c r="J523" s="18"/>
      <c r="L523" s="18"/>
      <c r="M523" s="18"/>
      <c r="N523" s="18"/>
      <c r="O523" s="15"/>
      <c r="P523" s="15"/>
      <c r="Q523" s="15"/>
      <c r="R523" s="15"/>
      <c r="S523" s="15"/>
      <c r="T523" s="10"/>
      <c r="U523" s="18"/>
      <c r="W523" s="10"/>
      <c r="Y523" s="21"/>
      <c r="Z523" s="35"/>
    </row>
    <row r="524" spans="1:26" ht="15.9" customHeight="1" x14ac:dyDescent="0.25">
      <c r="A524" s="6"/>
      <c r="F524" s="18"/>
      <c r="G524" s="18"/>
      <c r="I524" s="18"/>
      <c r="J524" s="18"/>
      <c r="L524" s="18"/>
      <c r="M524" s="18"/>
      <c r="N524" s="18"/>
      <c r="O524" s="15"/>
      <c r="P524" s="15"/>
      <c r="Q524" s="15"/>
      <c r="R524" s="15"/>
      <c r="S524" s="15"/>
      <c r="T524" s="10"/>
      <c r="U524" s="18"/>
      <c r="W524" s="10"/>
      <c r="Y524" s="21"/>
      <c r="Z524" s="35"/>
    </row>
    <row r="525" spans="1:26" ht="15.9" customHeight="1" x14ac:dyDescent="0.25">
      <c r="A525" s="6"/>
      <c r="F525" s="18"/>
      <c r="G525" s="18"/>
      <c r="I525" s="18"/>
      <c r="J525" s="18"/>
      <c r="L525" s="18"/>
      <c r="M525" s="18"/>
      <c r="N525" s="18"/>
      <c r="O525" s="15"/>
      <c r="P525" s="15"/>
      <c r="Q525" s="15"/>
      <c r="R525" s="15"/>
      <c r="S525" s="15"/>
      <c r="T525" s="10"/>
      <c r="U525" s="18"/>
      <c r="W525" s="10"/>
      <c r="Y525" s="21"/>
      <c r="Z525" s="35"/>
    </row>
    <row r="526" spans="1:26" ht="15.9" customHeight="1" x14ac:dyDescent="0.25">
      <c r="A526" s="6"/>
      <c r="F526" s="18"/>
      <c r="G526" s="18"/>
      <c r="I526" s="18"/>
      <c r="J526" s="18"/>
      <c r="L526" s="18"/>
      <c r="M526" s="18"/>
      <c r="N526" s="18"/>
      <c r="O526" s="15"/>
      <c r="P526" s="15"/>
      <c r="Q526" s="15"/>
      <c r="R526" s="15"/>
      <c r="S526" s="15"/>
      <c r="T526" s="10"/>
      <c r="U526" s="18"/>
      <c r="W526" s="10"/>
      <c r="Y526" s="21"/>
      <c r="Z526" s="35"/>
    </row>
    <row r="527" spans="1:26" ht="15.9" customHeight="1" x14ac:dyDescent="0.25">
      <c r="A527" s="6"/>
      <c r="F527" s="18"/>
      <c r="G527" s="18"/>
      <c r="I527" s="18"/>
      <c r="J527" s="18"/>
      <c r="L527" s="18"/>
      <c r="M527" s="18"/>
      <c r="N527" s="18"/>
      <c r="O527" s="15"/>
      <c r="P527" s="15"/>
      <c r="Q527" s="15"/>
      <c r="R527" s="15"/>
      <c r="S527" s="15"/>
      <c r="T527" s="10"/>
      <c r="U527" s="18"/>
      <c r="W527" s="10"/>
      <c r="Y527" s="21"/>
      <c r="Z527" s="35"/>
    </row>
    <row r="528" spans="1:26" ht="15.9" customHeight="1" x14ac:dyDescent="0.25">
      <c r="A528" s="6"/>
      <c r="F528" s="18"/>
      <c r="G528" s="18"/>
      <c r="I528" s="18"/>
      <c r="J528" s="18"/>
      <c r="L528" s="18"/>
      <c r="M528" s="18"/>
      <c r="N528" s="18"/>
      <c r="O528" s="15"/>
      <c r="P528" s="15"/>
      <c r="Q528" s="15"/>
      <c r="R528" s="15"/>
      <c r="S528" s="15"/>
      <c r="T528" s="10"/>
      <c r="U528" s="18"/>
      <c r="W528" s="10"/>
      <c r="Y528" s="21"/>
      <c r="Z528" s="35"/>
    </row>
    <row r="529" spans="1:26" ht="15.9" customHeight="1" x14ac:dyDescent="0.25">
      <c r="A529" s="6"/>
      <c r="F529" s="18"/>
      <c r="G529" s="18"/>
      <c r="I529" s="18"/>
      <c r="J529" s="18"/>
      <c r="L529" s="18"/>
      <c r="M529" s="18"/>
      <c r="N529" s="18"/>
      <c r="O529" s="15"/>
      <c r="P529" s="15"/>
      <c r="Q529" s="15"/>
      <c r="R529" s="15"/>
      <c r="S529" s="15"/>
      <c r="T529" s="10"/>
      <c r="U529" s="18"/>
      <c r="W529" s="10"/>
      <c r="Y529" s="21"/>
      <c r="Z529" s="35"/>
    </row>
    <row r="530" spans="1:26" ht="15.9" customHeight="1" x14ac:dyDescent="0.25">
      <c r="A530" s="6"/>
      <c r="F530" s="18"/>
      <c r="G530" s="18"/>
      <c r="I530" s="18"/>
      <c r="J530" s="18"/>
      <c r="L530" s="18"/>
      <c r="M530" s="18"/>
      <c r="N530" s="18"/>
      <c r="O530" s="15"/>
      <c r="P530" s="15"/>
      <c r="Q530" s="15"/>
      <c r="R530" s="15"/>
      <c r="S530" s="15"/>
      <c r="T530" s="10"/>
      <c r="U530" s="18"/>
      <c r="W530" s="10"/>
      <c r="Y530" s="21"/>
      <c r="Z530" s="35"/>
    </row>
    <row r="531" spans="1:26" ht="15.9" customHeight="1" x14ac:dyDescent="0.25">
      <c r="A531" s="6"/>
      <c r="F531" s="18"/>
      <c r="G531" s="18"/>
      <c r="I531" s="18"/>
      <c r="J531" s="18"/>
      <c r="L531" s="18"/>
      <c r="M531" s="18"/>
      <c r="N531" s="18"/>
      <c r="O531" s="15"/>
      <c r="P531" s="15"/>
      <c r="Q531" s="15"/>
      <c r="R531" s="15"/>
      <c r="S531" s="15"/>
      <c r="T531" s="10"/>
      <c r="U531" s="18"/>
      <c r="W531" s="10"/>
      <c r="Y531" s="21"/>
      <c r="Z531" s="35"/>
    </row>
    <row r="532" spans="1:26" ht="15.9" customHeight="1" x14ac:dyDescent="0.25">
      <c r="A532" s="6"/>
      <c r="F532" s="18"/>
      <c r="G532" s="18"/>
      <c r="I532" s="18"/>
      <c r="J532" s="18"/>
      <c r="L532" s="18"/>
      <c r="M532" s="18"/>
      <c r="N532" s="18"/>
      <c r="O532" s="15"/>
      <c r="P532" s="15"/>
      <c r="Q532" s="15"/>
      <c r="R532" s="15"/>
      <c r="S532" s="15"/>
      <c r="T532" s="10"/>
      <c r="U532" s="18"/>
      <c r="W532" s="10"/>
      <c r="Y532" s="21"/>
      <c r="Z532" s="35"/>
    </row>
    <row r="533" spans="1:26" ht="15.9" customHeight="1" x14ac:dyDescent="0.25">
      <c r="A533" s="6"/>
      <c r="F533" s="18"/>
      <c r="G533" s="18"/>
      <c r="I533" s="18"/>
      <c r="J533" s="18"/>
      <c r="L533" s="18"/>
      <c r="M533" s="18"/>
      <c r="N533" s="18"/>
      <c r="O533" s="15"/>
      <c r="P533" s="15"/>
      <c r="Q533" s="15"/>
      <c r="R533" s="15"/>
      <c r="S533" s="15"/>
      <c r="T533" s="10"/>
      <c r="U533" s="18"/>
      <c r="W533" s="10"/>
      <c r="Y533" s="21"/>
      <c r="Z533" s="35"/>
    </row>
    <row r="534" spans="1:26" ht="15.9" customHeight="1" x14ac:dyDescent="0.25">
      <c r="A534" s="6"/>
      <c r="F534" s="18"/>
      <c r="G534" s="18"/>
      <c r="I534" s="18"/>
      <c r="J534" s="18"/>
      <c r="L534" s="18"/>
      <c r="M534" s="18"/>
      <c r="N534" s="18"/>
      <c r="O534" s="15"/>
      <c r="P534" s="15"/>
      <c r="Q534" s="15"/>
      <c r="R534" s="15"/>
      <c r="S534" s="15"/>
      <c r="T534" s="10"/>
      <c r="U534" s="18"/>
      <c r="W534" s="10"/>
      <c r="Y534" s="21"/>
      <c r="Z534" s="35"/>
    </row>
    <row r="535" spans="1:26" ht="15.9" customHeight="1" x14ac:dyDescent="0.25">
      <c r="A535" s="6"/>
      <c r="F535" s="18"/>
      <c r="G535" s="18"/>
      <c r="I535" s="18"/>
      <c r="J535" s="18"/>
      <c r="L535" s="18"/>
      <c r="M535" s="18"/>
      <c r="N535" s="18"/>
      <c r="O535" s="15"/>
      <c r="P535" s="15"/>
      <c r="Q535" s="15"/>
      <c r="R535" s="15"/>
      <c r="S535" s="15"/>
      <c r="T535" s="10"/>
      <c r="U535" s="18"/>
      <c r="W535" s="10"/>
      <c r="Y535" s="21"/>
      <c r="Z535" s="35"/>
    </row>
    <row r="536" spans="1:26" ht="15.9" customHeight="1" x14ac:dyDescent="0.25">
      <c r="A536" s="6"/>
      <c r="F536" s="18"/>
      <c r="G536" s="18"/>
      <c r="I536" s="18"/>
      <c r="J536" s="18"/>
      <c r="L536" s="18"/>
      <c r="M536" s="18"/>
      <c r="N536" s="18"/>
      <c r="O536" s="15"/>
      <c r="P536" s="15"/>
      <c r="Q536" s="15"/>
      <c r="R536" s="15"/>
      <c r="S536" s="15"/>
      <c r="T536" s="10"/>
      <c r="U536" s="18"/>
      <c r="W536" s="10"/>
      <c r="Y536" s="21"/>
      <c r="Z536" s="35"/>
    </row>
    <row r="537" spans="1:26" ht="15.9" customHeight="1" x14ac:dyDescent="0.25">
      <c r="A537" s="6"/>
      <c r="F537" s="18"/>
      <c r="G537" s="18"/>
      <c r="I537" s="18"/>
      <c r="J537" s="18"/>
      <c r="L537" s="18"/>
      <c r="M537" s="18"/>
      <c r="N537" s="18"/>
      <c r="O537" s="15"/>
      <c r="P537" s="15"/>
      <c r="Q537" s="15"/>
      <c r="R537" s="15"/>
      <c r="S537" s="15"/>
      <c r="T537" s="10"/>
      <c r="U537" s="18"/>
      <c r="W537" s="10"/>
      <c r="Y537" s="21"/>
      <c r="Z537" s="35"/>
    </row>
    <row r="538" spans="1:26" ht="15.9" customHeight="1" x14ac:dyDescent="0.25">
      <c r="A538" s="6"/>
      <c r="F538" s="18"/>
      <c r="G538" s="18"/>
      <c r="I538" s="18"/>
      <c r="J538" s="18"/>
      <c r="L538" s="18"/>
      <c r="M538" s="18"/>
      <c r="N538" s="18"/>
      <c r="O538" s="15"/>
      <c r="P538" s="15"/>
      <c r="Q538" s="15"/>
      <c r="R538" s="15"/>
      <c r="S538" s="15"/>
      <c r="T538" s="10"/>
      <c r="U538" s="18"/>
      <c r="W538" s="10"/>
      <c r="Y538" s="21"/>
      <c r="Z538" s="35"/>
    </row>
    <row r="539" spans="1:26" ht="15.9" customHeight="1" x14ac:dyDescent="0.25">
      <c r="A539" s="6"/>
      <c r="F539" s="18"/>
      <c r="G539" s="18"/>
      <c r="I539" s="18"/>
      <c r="J539" s="18"/>
      <c r="L539" s="18"/>
      <c r="M539" s="18"/>
      <c r="N539" s="18"/>
      <c r="O539" s="15"/>
      <c r="P539" s="15"/>
      <c r="Q539" s="15"/>
      <c r="R539" s="15"/>
      <c r="S539" s="15"/>
      <c r="T539" s="10"/>
      <c r="U539" s="18"/>
      <c r="W539" s="10"/>
      <c r="Y539" s="21"/>
      <c r="Z539" s="35"/>
    </row>
    <row r="540" spans="1:26" ht="15.9" customHeight="1" x14ac:dyDescent="0.25">
      <c r="A540" s="6"/>
      <c r="F540" s="18"/>
      <c r="G540" s="18"/>
      <c r="I540" s="18"/>
      <c r="J540" s="18"/>
      <c r="L540" s="18"/>
      <c r="M540" s="18"/>
      <c r="N540" s="18"/>
      <c r="O540" s="15"/>
      <c r="P540" s="15"/>
      <c r="Q540" s="15"/>
      <c r="R540" s="15"/>
      <c r="S540" s="15"/>
      <c r="T540" s="10"/>
      <c r="U540" s="18"/>
      <c r="W540" s="10"/>
      <c r="Y540" s="21"/>
      <c r="Z540" s="35"/>
    </row>
    <row r="541" spans="1:26" ht="15.9" customHeight="1" x14ac:dyDescent="0.25">
      <c r="A541" s="6"/>
      <c r="F541" s="18"/>
      <c r="G541" s="18"/>
      <c r="I541" s="18"/>
      <c r="J541" s="18"/>
      <c r="L541" s="18"/>
      <c r="M541" s="18"/>
      <c r="N541" s="18"/>
      <c r="O541" s="15"/>
      <c r="P541" s="15"/>
      <c r="Q541" s="15"/>
      <c r="R541" s="15"/>
      <c r="S541" s="15"/>
      <c r="T541" s="10"/>
      <c r="U541" s="18"/>
      <c r="W541" s="10"/>
      <c r="Y541" s="21"/>
      <c r="Z541" s="35"/>
    </row>
    <row r="542" spans="1:26" ht="15.9" customHeight="1" x14ac:dyDescent="0.25">
      <c r="A542" s="6"/>
      <c r="F542" s="18"/>
      <c r="G542" s="18"/>
      <c r="I542" s="18"/>
      <c r="J542" s="18"/>
      <c r="L542" s="18"/>
      <c r="M542" s="18"/>
      <c r="N542" s="18"/>
      <c r="O542" s="15"/>
      <c r="P542" s="15"/>
      <c r="Q542" s="15"/>
      <c r="R542" s="15"/>
      <c r="S542" s="15"/>
      <c r="T542" s="10"/>
      <c r="U542" s="18"/>
      <c r="W542" s="10"/>
      <c r="Y542" s="21"/>
      <c r="Z542" s="35"/>
    </row>
    <row r="543" spans="1:26" ht="15.9" customHeight="1" x14ac:dyDescent="0.25">
      <c r="A543" s="6"/>
      <c r="F543" s="18"/>
      <c r="G543" s="18"/>
      <c r="I543" s="18"/>
      <c r="J543" s="18"/>
      <c r="L543" s="18"/>
      <c r="M543" s="18"/>
      <c r="N543" s="18"/>
      <c r="O543" s="15"/>
      <c r="P543" s="15"/>
      <c r="Q543" s="15"/>
      <c r="R543" s="15"/>
      <c r="S543" s="15"/>
      <c r="T543" s="10"/>
      <c r="U543" s="18"/>
      <c r="W543" s="10"/>
      <c r="Y543" s="21"/>
      <c r="Z543" s="35"/>
    </row>
    <row r="544" spans="1:26" ht="15.9" customHeight="1" x14ac:dyDescent="0.25">
      <c r="A544" s="6"/>
      <c r="F544" s="18"/>
      <c r="G544" s="18"/>
      <c r="I544" s="18"/>
      <c r="J544" s="18"/>
      <c r="L544" s="18"/>
      <c r="M544" s="18"/>
      <c r="N544" s="18"/>
      <c r="O544" s="15"/>
      <c r="P544" s="15"/>
      <c r="Q544" s="15"/>
      <c r="R544" s="15"/>
      <c r="S544" s="15"/>
      <c r="T544" s="10"/>
      <c r="U544" s="18"/>
      <c r="W544" s="10"/>
      <c r="Y544" s="21"/>
      <c r="Z544" s="35"/>
    </row>
    <row r="545" spans="1:26" ht="15.9" customHeight="1" x14ac:dyDescent="0.25">
      <c r="A545" s="6"/>
      <c r="F545" s="18"/>
      <c r="G545" s="18"/>
      <c r="I545" s="18"/>
      <c r="J545" s="18"/>
      <c r="L545" s="18"/>
      <c r="M545" s="18"/>
      <c r="N545" s="18"/>
      <c r="O545" s="15"/>
      <c r="P545" s="15"/>
      <c r="Q545" s="15"/>
      <c r="R545" s="15"/>
      <c r="S545" s="15"/>
      <c r="T545" s="10"/>
      <c r="U545" s="18"/>
      <c r="W545" s="10"/>
      <c r="Y545" s="21"/>
      <c r="Z545" s="35"/>
    </row>
    <row r="546" spans="1:26" ht="15.9" customHeight="1" x14ac:dyDescent="0.25">
      <c r="A546" s="6"/>
      <c r="F546" s="18"/>
      <c r="G546" s="18"/>
      <c r="I546" s="18"/>
      <c r="J546" s="18"/>
      <c r="L546" s="18"/>
      <c r="M546" s="18"/>
      <c r="N546" s="18"/>
      <c r="O546" s="15"/>
      <c r="P546" s="15"/>
      <c r="Q546" s="15"/>
      <c r="R546" s="15"/>
      <c r="S546" s="15"/>
      <c r="T546" s="10"/>
      <c r="U546" s="18"/>
      <c r="W546" s="10"/>
      <c r="Y546" s="21"/>
      <c r="Z546" s="35"/>
    </row>
    <row r="547" spans="1:26" ht="15.9" customHeight="1" x14ac:dyDescent="0.25">
      <c r="A547" s="6"/>
      <c r="F547" s="18"/>
      <c r="G547" s="18"/>
      <c r="I547" s="18"/>
      <c r="J547" s="18"/>
      <c r="L547" s="18"/>
      <c r="M547" s="18"/>
      <c r="N547" s="18"/>
      <c r="O547" s="15"/>
      <c r="P547" s="15"/>
      <c r="Q547" s="15"/>
      <c r="R547" s="15"/>
      <c r="S547" s="15"/>
      <c r="T547" s="10"/>
      <c r="U547" s="18"/>
      <c r="W547" s="10"/>
      <c r="Y547" s="21"/>
      <c r="Z547" s="35"/>
    </row>
    <row r="548" spans="1:26" ht="15.9" customHeight="1" x14ac:dyDescent="0.25">
      <c r="A548" s="6"/>
      <c r="F548" s="18"/>
      <c r="G548" s="18"/>
      <c r="I548" s="18"/>
      <c r="J548" s="18"/>
      <c r="L548" s="18"/>
      <c r="M548" s="18"/>
      <c r="N548" s="18"/>
      <c r="O548" s="15"/>
      <c r="P548" s="15"/>
      <c r="Q548" s="15"/>
      <c r="R548" s="15"/>
      <c r="S548" s="15"/>
      <c r="T548" s="10"/>
      <c r="U548" s="18"/>
      <c r="W548" s="10"/>
      <c r="Y548" s="21"/>
      <c r="Z548" s="35"/>
    </row>
    <row r="549" spans="1:26" ht="15.9" customHeight="1" x14ac:dyDescent="0.25">
      <c r="A549" s="6"/>
      <c r="F549" s="18"/>
      <c r="G549" s="18"/>
      <c r="I549" s="18"/>
      <c r="J549" s="18"/>
      <c r="L549" s="18"/>
      <c r="M549" s="18"/>
      <c r="N549" s="18"/>
      <c r="O549" s="15"/>
      <c r="P549" s="15"/>
      <c r="Q549" s="15"/>
      <c r="R549" s="15"/>
      <c r="S549" s="15"/>
      <c r="T549" s="10"/>
      <c r="U549" s="18"/>
      <c r="W549" s="10"/>
      <c r="Y549" s="21"/>
      <c r="Z549" s="35"/>
    </row>
    <row r="550" spans="1:26" ht="15.9" customHeight="1" x14ac:dyDescent="0.25">
      <c r="A550" s="6"/>
      <c r="F550" s="18"/>
      <c r="G550" s="18"/>
      <c r="I550" s="18"/>
      <c r="J550" s="18"/>
      <c r="L550" s="18"/>
      <c r="M550" s="18"/>
      <c r="N550" s="18"/>
      <c r="O550" s="15"/>
      <c r="P550" s="15"/>
      <c r="Q550" s="15"/>
      <c r="R550" s="15"/>
      <c r="S550" s="15"/>
      <c r="T550" s="10"/>
      <c r="U550" s="18"/>
      <c r="W550" s="10"/>
      <c r="Y550" s="21"/>
      <c r="Z550" s="35"/>
    </row>
    <row r="551" spans="1:26" ht="15.9" customHeight="1" x14ac:dyDescent="0.25">
      <c r="A551" s="6"/>
      <c r="F551" s="18"/>
      <c r="G551" s="18"/>
      <c r="I551" s="18"/>
      <c r="J551" s="18"/>
      <c r="L551" s="18"/>
      <c r="M551" s="18"/>
      <c r="N551" s="18"/>
      <c r="O551" s="15"/>
      <c r="P551" s="15"/>
      <c r="Q551" s="15"/>
      <c r="R551" s="15"/>
      <c r="S551" s="15"/>
      <c r="T551" s="10"/>
      <c r="U551" s="18"/>
      <c r="W551" s="10"/>
      <c r="Y551" s="21"/>
      <c r="Z551" s="35"/>
    </row>
    <row r="552" spans="1:26" ht="15.9" customHeight="1" x14ac:dyDescent="0.25">
      <c r="A552" s="6"/>
      <c r="F552" s="18"/>
      <c r="G552" s="18"/>
      <c r="I552" s="18"/>
      <c r="J552" s="18"/>
      <c r="L552" s="18"/>
      <c r="M552" s="18"/>
      <c r="N552" s="18"/>
      <c r="O552" s="15"/>
      <c r="P552" s="15"/>
      <c r="Q552" s="15"/>
      <c r="R552" s="15"/>
      <c r="S552" s="15"/>
      <c r="T552" s="10"/>
      <c r="U552" s="18"/>
      <c r="W552" s="10"/>
      <c r="Y552" s="21"/>
      <c r="Z552" s="35"/>
    </row>
    <row r="553" spans="1:26" ht="15.9" customHeight="1" x14ac:dyDescent="0.25">
      <c r="A553" s="6"/>
      <c r="F553" s="18"/>
      <c r="G553" s="18"/>
      <c r="I553" s="18"/>
      <c r="J553" s="18"/>
      <c r="L553" s="18"/>
      <c r="M553" s="18"/>
      <c r="N553" s="18"/>
      <c r="O553" s="15"/>
      <c r="P553" s="15"/>
      <c r="Q553" s="15"/>
      <c r="R553" s="15"/>
      <c r="S553" s="15"/>
      <c r="T553" s="10"/>
      <c r="U553" s="18"/>
      <c r="W553" s="10"/>
      <c r="Y553" s="21"/>
      <c r="Z553" s="35"/>
    </row>
    <row r="554" spans="1:26" ht="15.9" customHeight="1" x14ac:dyDescent="0.25">
      <c r="A554" s="6"/>
      <c r="F554" s="18"/>
      <c r="G554" s="18"/>
      <c r="I554" s="18"/>
      <c r="J554" s="18"/>
      <c r="L554" s="18"/>
      <c r="M554" s="18"/>
      <c r="N554" s="18"/>
      <c r="O554" s="15"/>
      <c r="P554" s="15"/>
      <c r="Q554" s="15"/>
      <c r="R554" s="15"/>
      <c r="S554" s="15"/>
      <c r="T554" s="10"/>
      <c r="U554" s="18"/>
      <c r="W554" s="10"/>
      <c r="Y554" s="21"/>
      <c r="Z554" s="35"/>
    </row>
    <row r="555" spans="1:26" ht="15.9" customHeight="1" x14ac:dyDescent="0.25">
      <c r="A555" s="6"/>
      <c r="F555" s="18"/>
      <c r="G555" s="18"/>
      <c r="I555" s="18"/>
      <c r="J555" s="18"/>
      <c r="L555" s="18"/>
      <c r="M555" s="18"/>
      <c r="N555" s="18"/>
      <c r="O555" s="15"/>
      <c r="P555" s="15"/>
      <c r="Q555" s="15"/>
      <c r="R555" s="15"/>
      <c r="S555" s="15"/>
      <c r="T555" s="10"/>
      <c r="U555" s="18"/>
      <c r="W555" s="10"/>
      <c r="Y555" s="21"/>
      <c r="Z555" s="35"/>
    </row>
    <row r="556" spans="1:26" ht="15.9" customHeight="1" x14ac:dyDescent="0.25">
      <c r="A556" s="6"/>
      <c r="F556" s="18"/>
      <c r="G556" s="18"/>
      <c r="I556" s="18"/>
      <c r="J556" s="18"/>
      <c r="L556" s="18"/>
      <c r="M556" s="18"/>
      <c r="N556" s="18"/>
      <c r="O556" s="15"/>
      <c r="P556" s="15"/>
      <c r="Q556" s="15"/>
      <c r="R556" s="15"/>
      <c r="S556" s="15"/>
      <c r="T556" s="10"/>
      <c r="U556" s="18"/>
      <c r="W556" s="10"/>
      <c r="Y556" s="21"/>
      <c r="Z556" s="35"/>
    </row>
    <row r="557" spans="1:26" ht="15.9" customHeight="1" x14ac:dyDescent="0.25">
      <c r="A557" s="6"/>
      <c r="F557" s="18"/>
      <c r="G557" s="18"/>
      <c r="I557" s="18"/>
      <c r="J557" s="18"/>
      <c r="L557" s="18"/>
      <c r="M557" s="18"/>
      <c r="N557" s="18"/>
      <c r="O557" s="15"/>
      <c r="P557" s="15"/>
      <c r="Q557" s="15"/>
      <c r="R557" s="15"/>
      <c r="S557" s="15"/>
      <c r="T557" s="10"/>
      <c r="U557" s="18"/>
      <c r="W557" s="10"/>
      <c r="Y557" s="21"/>
      <c r="Z557" s="35"/>
    </row>
    <row r="558" spans="1:26" ht="15.9" customHeight="1" x14ac:dyDescent="0.25">
      <c r="A558" s="6"/>
      <c r="F558" s="18"/>
      <c r="G558" s="18"/>
      <c r="I558" s="18"/>
      <c r="J558" s="18"/>
      <c r="L558" s="18"/>
      <c r="M558" s="18"/>
      <c r="N558" s="18"/>
      <c r="O558" s="15"/>
      <c r="P558" s="15"/>
      <c r="Q558" s="15"/>
      <c r="R558" s="15"/>
      <c r="S558" s="15"/>
      <c r="T558" s="10"/>
      <c r="U558" s="18"/>
      <c r="W558" s="10"/>
      <c r="Y558" s="21"/>
      <c r="Z558" s="35"/>
    </row>
    <row r="559" spans="1:26" ht="15.9" customHeight="1" x14ac:dyDescent="0.25">
      <c r="A559" s="6"/>
      <c r="F559" s="18"/>
      <c r="G559" s="18"/>
      <c r="I559" s="18"/>
      <c r="J559" s="18"/>
      <c r="L559" s="18"/>
      <c r="M559" s="18"/>
      <c r="N559" s="18"/>
      <c r="O559" s="15"/>
      <c r="P559" s="15"/>
      <c r="Q559" s="15"/>
      <c r="R559" s="15"/>
      <c r="S559" s="15"/>
      <c r="T559" s="10"/>
      <c r="U559" s="18"/>
      <c r="W559" s="10"/>
      <c r="Y559" s="21"/>
      <c r="Z559" s="35"/>
    </row>
    <row r="560" spans="1:26" ht="15.9" customHeight="1" x14ac:dyDescent="0.25">
      <c r="A560" s="6"/>
      <c r="F560" s="18"/>
      <c r="G560" s="18"/>
      <c r="I560" s="18"/>
      <c r="J560" s="18"/>
      <c r="L560" s="18"/>
      <c r="M560" s="18"/>
      <c r="N560" s="18"/>
      <c r="O560" s="15"/>
      <c r="P560" s="15"/>
      <c r="Q560" s="15"/>
      <c r="R560" s="15"/>
      <c r="S560" s="15"/>
      <c r="T560" s="10"/>
      <c r="U560" s="18"/>
      <c r="W560" s="10"/>
      <c r="Y560" s="21"/>
      <c r="Z560" s="35"/>
    </row>
    <row r="561" spans="1:26" ht="15.9" customHeight="1" x14ac:dyDescent="0.25">
      <c r="A561" s="6"/>
      <c r="F561" s="18"/>
      <c r="G561" s="18"/>
      <c r="I561" s="18"/>
      <c r="J561" s="18"/>
      <c r="L561" s="18"/>
      <c r="M561" s="18"/>
      <c r="N561" s="18"/>
      <c r="O561" s="15"/>
      <c r="P561" s="15"/>
      <c r="Q561" s="15"/>
      <c r="R561" s="15"/>
      <c r="S561" s="15"/>
      <c r="T561" s="10"/>
      <c r="U561" s="18"/>
      <c r="W561" s="10"/>
      <c r="Y561" s="21"/>
      <c r="Z561" s="35"/>
    </row>
    <row r="562" spans="1:26" ht="15.9" customHeight="1" x14ac:dyDescent="0.25">
      <c r="A562" s="6"/>
      <c r="F562" s="18"/>
      <c r="G562" s="18"/>
      <c r="I562" s="18"/>
      <c r="J562" s="18"/>
      <c r="L562" s="18"/>
      <c r="M562" s="18"/>
      <c r="N562" s="18"/>
      <c r="O562" s="15"/>
      <c r="P562" s="15"/>
      <c r="Q562" s="15"/>
      <c r="R562" s="15"/>
      <c r="S562" s="15"/>
      <c r="T562" s="10"/>
      <c r="U562" s="18"/>
      <c r="W562" s="10"/>
      <c r="Y562" s="21"/>
      <c r="Z562" s="35"/>
    </row>
    <row r="563" spans="1:26" ht="15.9" customHeight="1" x14ac:dyDescent="0.25">
      <c r="A563" s="6"/>
      <c r="F563" s="18"/>
      <c r="G563" s="18"/>
      <c r="I563" s="18"/>
      <c r="J563" s="18"/>
      <c r="L563" s="18"/>
      <c r="M563" s="18"/>
      <c r="N563" s="18"/>
      <c r="O563" s="15"/>
      <c r="P563" s="15"/>
      <c r="Q563" s="15"/>
      <c r="R563" s="15"/>
      <c r="S563" s="15"/>
      <c r="T563" s="10"/>
      <c r="U563" s="18"/>
      <c r="W563" s="10"/>
      <c r="Y563" s="21"/>
      <c r="Z563" s="35"/>
    </row>
    <row r="564" spans="1:26" ht="15.9" customHeight="1" x14ac:dyDescent="0.25">
      <c r="A564" s="6"/>
      <c r="F564" s="18"/>
      <c r="G564" s="18"/>
      <c r="I564" s="18"/>
      <c r="J564" s="18"/>
      <c r="L564" s="18"/>
      <c r="M564" s="18"/>
      <c r="N564" s="18"/>
      <c r="O564" s="15"/>
      <c r="P564" s="15"/>
      <c r="Q564" s="15"/>
      <c r="R564" s="15"/>
      <c r="S564" s="15"/>
      <c r="T564" s="10"/>
      <c r="U564" s="18"/>
      <c r="W564" s="10"/>
      <c r="Y564" s="21"/>
      <c r="Z564" s="35"/>
    </row>
    <row r="565" spans="1:26" ht="15.9" customHeight="1" x14ac:dyDescent="0.25">
      <c r="A565" s="6"/>
      <c r="F565" s="18"/>
      <c r="G565" s="18"/>
      <c r="I565" s="18"/>
      <c r="J565" s="18"/>
      <c r="L565" s="18"/>
      <c r="M565" s="18"/>
      <c r="N565" s="18"/>
      <c r="O565" s="15"/>
      <c r="P565" s="15"/>
      <c r="Q565" s="15"/>
      <c r="R565" s="15"/>
      <c r="S565" s="15"/>
      <c r="T565" s="10"/>
      <c r="U565" s="18"/>
      <c r="W565" s="10"/>
      <c r="Y565" s="21"/>
      <c r="Z565" s="35"/>
    </row>
    <row r="566" spans="1:26" ht="15.9" customHeight="1" x14ac:dyDescent="0.25">
      <c r="A566" s="6"/>
      <c r="F566" s="18"/>
      <c r="G566" s="18"/>
      <c r="I566" s="18"/>
      <c r="J566" s="18"/>
      <c r="L566" s="18"/>
      <c r="M566" s="18"/>
      <c r="N566" s="18"/>
      <c r="O566" s="15"/>
      <c r="P566" s="15"/>
      <c r="Q566" s="15"/>
      <c r="R566" s="15"/>
      <c r="S566" s="15"/>
      <c r="T566" s="10"/>
      <c r="U566" s="18"/>
      <c r="W566" s="10"/>
      <c r="Y566" s="21"/>
      <c r="Z566" s="35"/>
    </row>
    <row r="567" spans="1:26" ht="15.9" customHeight="1" x14ac:dyDescent="0.25">
      <c r="A567" s="6"/>
      <c r="F567" s="18"/>
      <c r="G567" s="18"/>
      <c r="I567" s="18"/>
      <c r="J567" s="18"/>
      <c r="L567" s="18"/>
      <c r="M567" s="18"/>
      <c r="N567" s="18"/>
      <c r="O567" s="15"/>
      <c r="P567" s="15"/>
      <c r="Q567" s="15"/>
      <c r="R567" s="15"/>
      <c r="S567" s="15"/>
      <c r="T567" s="10"/>
      <c r="U567" s="18"/>
      <c r="W567" s="10"/>
      <c r="Y567" s="21"/>
      <c r="Z567" s="35"/>
    </row>
    <row r="568" spans="1:26" ht="15.9" customHeight="1" x14ac:dyDescent="0.25">
      <c r="A568" s="6"/>
      <c r="F568" s="18"/>
      <c r="G568" s="18"/>
      <c r="I568" s="18"/>
      <c r="J568" s="18"/>
      <c r="L568" s="18"/>
      <c r="M568" s="18"/>
      <c r="N568" s="18"/>
      <c r="O568" s="15"/>
      <c r="P568" s="15"/>
      <c r="Q568" s="15"/>
      <c r="R568" s="15"/>
      <c r="S568" s="15"/>
      <c r="T568" s="10"/>
      <c r="U568" s="18"/>
      <c r="W568" s="10"/>
      <c r="Y568" s="21"/>
      <c r="Z568" s="35"/>
    </row>
    <row r="569" spans="1:26" ht="15.9" customHeight="1" x14ac:dyDescent="0.25">
      <c r="A569" s="6"/>
      <c r="F569" s="18"/>
      <c r="G569" s="18"/>
      <c r="I569" s="18"/>
      <c r="J569" s="18"/>
      <c r="L569" s="18"/>
      <c r="M569" s="18"/>
      <c r="N569" s="18"/>
      <c r="O569" s="15"/>
      <c r="P569" s="15"/>
      <c r="Q569" s="15"/>
      <c r="R569" s="15"/>
      <c r="S569" s="15"/>
      <c r="T569" s="10"/>
      <c r="U569" s="18"/>
      <c r="W569" s="10"/>
      <c r="Y569" s="21"/>
      <c r="Z569" s="35"/>
    </row>
    <row r="570" spans="1:26" ht="15.9" customHeight="1" x14ac:dyDescent="0.25">
      <c r="A570" s="6"/>
      <c r="F570" s="18"/>
      <c r="G570" s="18"/>
      <c r="I570" s="18"/>
      <c r="J570" s="18"/>
      <c r="L570" s="18"/>
      <c r="M570" s="18"/>
      <c r="N570" s="18"/>
      <c r="O570" s="15"/>
      <c r="P570" s="15"/>
      <c r="Q570" s="15"/>
      <c r="R570" s="15"/>
      <c r="S570" s="15"/>
      <c r="T570" s="10"/>
      <c r="U570" s="18"/>
      <c r="W570" s="10"/>
      <c r="Y570" s="21"/>
      <c r="Z570" s="35"/>
    </row>
    <row r="571" spans="1:26" ht="15.9" customHeight="1" x14ac:dyDescent="0.25">
      <c r="A571" s="6"/>
      <c r="F571" s="18"/>
      <c r="G571" s="18"/>
      <c r="I571" s="18"/>
      <c r="J571" s="18"/>
      <c r="L571" s="18"/>
      <c r="M571" s="18"/>
      <c r="N571" s="18"/>
      <c r="O571" s="15"/>
      <c r="P571" s="15"/>
      <c r="Q571" s="15"/>
      <c r="R571" s="15"/>
      <c r="S571" s="15"/>
      <c r="T571" s="10"/>
      <c r="U571" s="18"/>
      <c r="W571" s="10"/>
      <c r="Y571" s="21"/>
      <c r="Z571" s="35"/>
    </row>
    <row r="572" spans="1:26" ht="15.9" customHeight="1" x14ac:dyDescent="0.25">
      <c r="A572" s="6"/>
      <c r="F572" s="18"/>
      <c r="G572" s="18"/>
      <c r="I572" s="18"/>
      <c r="J572" s="18"/>
      <c r="L572" s="18"/>
      <c r="M572" s="18"/>
      <c r="N572" s="18"/>
      <c r="O572" s="15"/>
      <c r="P572" s="15"/>
      <c r="Q572" s="15"/>
      <c r="R572" s="15"/>
      <c r="S572" s="15"/>
      <c r="T572" s="10"/>
      <c r="U572" s="18"/>
      <c r="W572" s="10"/>
      <c r="Y572" s="21"/>
      <c r="Z572" s="35"/>
    </row>
    <row r="573" spans="1:26" ht="15.9" customHeight="1" x14ac:dyDescent="0.25">
      <c r="A573" s="6"/>
      <c r="F573" s="18"/>
      <c r="G573" s="18"/>
      <c r="I573" s="18"/>
      <c r="J573" s="18"/>
      <c r="L573" s="18"/>
      <c r="M573" s="18"/>
      <c r="N573" s="18"/>
      <c r="O573" s="15"/>
      <c r="P573" s="15"/>
      <c r="Q573" s="15"/>
      <c r="R573" s="15"/>
      <c r="S573" s="15"/>
      <c r="T573" s="10"/>
      <c r="U573" s="18"/>
      <c r="W573" s="10"/>
      <c r="Y573" s="21"/>
      <c r="Z573" s="35"/>
    </row>
    <row r="574" spans="1:26" ht="15.9" customHeight="1" x14ac:dyDescent="0.25">
      <c r="A574" s="6"/>
      <c r="F574" s="18"/>
      <c r="G574" s="18"/>
      <c r="I574" s="18"/>
      <c r="J574" s="18"/>
      <c r="L574" s="18"/>
      <c r="M574" s="18"/>
      <c r="N574" s="18"/>
      <c r="O574" s="15"/>
      <c r="P574" s="15"/>
      <c r="Q574" s="15"/>
      <c r="R574" s="15"/>
      <c r="S574" s="15"/>
      <c r="T574" s="10"/>
      <c r="U574" s="18"/>
      <c r="W574" s="10"/>
      <c r="Y574" s="21"/>
      <c r="Z574" s="35"/>
    </row>
    <row r="575" spans="1:26" ht="15.9" customHeight="1" x14ac:dyDescent="0.25">
      <c r="A575" s="6"/>
      <c r="F575" s="18"/>
      <c r="G575" s="18"/>
      <c r="I575" s="18"/>
      <c r="J575" s="18"/>
      <c r="L575" s="18"/>
      <c r="M575" s="18"/>
      <c r="N575" s="18"/>
      <c r="O575" s="15"/>
      <c r="P575" s="15"/>
      <c r="Q575" s="15"/>
      <c r="R575" s="15"/>
      <c r="S575" s="15"/>
      <c r="T575" s="10"/>
      <c r="U575" s="18"/>
      <c r="W575" s="10"/>
      <c r="Y575" s="21"/>
      <c r="Z575" s="35"/>
    </row>
    <row r="576" spans="1:26" ht="15.9" customHeight="1" x14ac:dyDescent="0.25">
      <c r="A576" s="6"/>
      <c r="F576" s="18"/>
      <c r="G576" s="18"/>
      <c r="I576" s="18"/>
      <c r="J576" s="18"/>
      <c r="L576" s="18"/>
      <c r="M576" s="18"/>
      <c r="N576" s="18"/>
      <c r="O576" s="15"/>
      <c r="P576" s="15"/>
      <c r="Q576" s="15"/>
      <c r="R576" s="15"/>
      <c r="S576" s="15"/>
      <c r="T576" s="10"/>
      <c r="U576" s="18"/>
      <c r="W576" s="10"/>
      <c r="Y576" s="21"/>
      <c r="Z576" s="35"/>
    </row>
    <row r="577" spans="1:26" ht="15.9" customHeight="1" x14ac:dyDescent="0.25">
      <c r="A577" s="6"/>
      <c r="F577" s="18"/>
      <c r="G577" s="18"/>
      <c r="I577" s="18"/>
      <c r="J577" s="18"/>
      <c r="L577" s="18"/>
      <c r="M577" s="18"/>
      <c r="N577" s="18"/>
      <c r="O577" s="15"/>
      <c r="P577" s="15"/>
      <c r="Q577" s="15"/>
      <c r="R577" s="15"/>
      <c r="S577" s="15"/>
      <c r="T577" s="10"/>
      <c r="U577" s="18"/>
      <c r="W577" s="10"/>
      <c r="Y577" s="21"/>
      <c r="Z577" s="35"/>
    </row>
    <row r="578" spans="1:26" ht="15.9" customHeight="1" x14ac:dyDescent="0.25">
      <c r="A578" s="6"/>
      <c r="F578" s="18"/>
      <c r="G578" s="18"/>
      <c r="I578" s="18"/>
      <c r="J578" s="18"/>
      <c r="L578" s="18"/>
      <c r="M578" s="18"/>
      <c r="N578" s="18"/>
      <c r="O578" s="15"/>
      <c r="P578" s="15"/>
      <c r="Q578" s="15"/>
      <c r="R578" s="15"/>
      <c r="S578" s="15"/>
      <c r="T578" s="10"/>
      <c r="U578" s="18"/>
      <c r="W578" s="10"/>
      <c r="Y578" s="21"/>
      <c r="Z578" s="35"/>
    </row>
    <row r="579" spans="1:26" ht="15.9" customHeight="1" x14ac:dyDescent="0.25">
      <c r="A579" s="6"/>
      <c r="F579" s="18"/>
      <c r="G579" s="18"/>
      <c r="I579" s="18"/>
      <c r="J579" s="18"/>
      <c r="L579" s="18"/>
      <c r="M579" s="18"/>
      <c r="N579" s="18"/>
      <c r="O579" s="15"/>
      <c r="P579" s="15"/>
      <c r="Q579" s="15"/>
      <c r="R579" s="15"/>
      <c r="S579" s="15"/>
      <c r="T579" s="10"/>
      <c r="U579" s="18"/>
      <c r="W579" s="10"/>
      <c r="Y579" s="21"/>
      <c r="Z579" s="35"/>
    </row>
    <row r="580" spans="1:26" ht="15.9" customHeight="1" x14ac:dyDescent="0.25">
      <c r="A580" s="6"/>
      <c r="F580" s="18"/>
      <c r="G580" s="18"/>
      <c r="I580" s="18"/>
      <c r="J580" s="18"/>
      <c r="L580" s="18"/>
      <c r="M580" s="18"/>
      <c r="N580" s="18"/>
      <c r="O580" s="15"/>
      <c r="P580" s="15"/>
      <c r="Q580" s="15"/>
      <c r="R580" s="15"/>
      <c r="S580" s="15"/>
      <c r="T580" s="10"/>
      <c r="U580" s="18"/>
      <c r="W580" s="10"/>
      <c r="Y580" s="21"/>
      <c r="Z580" s="35"/>
    </row>
    <row r="581" spans="1:26" ht="15.9" customHeight="1" x14ac:dyDescent="0.25">
      <c r="A581" s="6"/>
      <c r="F581" s="18"/>
      <c r="G581" s="18"/>
      <c r="I581" s="18"/>
      <c r="J581" s="18"/>
      <c r="L581" s="18"/>
      <c r="M581" s="18"/>
      <c r="N581" s="18"/>
      <c r="O581" s="15"/>
      <c r="P581" s="15"/>
      <c r="Q581" s="15"/>
      <c r="R581" s="15"/>
      <c r="S581" s="15"/>
      <c r="T581" s="10"/>
      <c r="U581" s="18"/>
      <c r="W581" s="10"/>
      <c r="Y581" s="21"/>
      <c r="Z581" s="35"/>
    </row>
    <row r="582" spans="1:26" ht="15.9" customHeight="1" x14ac:dyDescent="0.25">
      <c r="A582" s="6"/>
      <c r="F582" s="18"/>
      <c r="G582" s="18"/>
      <c r="I582" s="18"/>
      <c r="J582" s="18"/>
      <c r="L582" s="18"/>
      <c r="M582" s="18"/>
      <c r="N582" s="18"/>
      <c r="O582" s="15"/>
      <c r="P582" s="15"/>
      <c r="Q582" s="15"/>
      <c r="R582" s="15"/>
      <c r="S582" s="15"/>
      <c r="T582" s="10"/>
      <c r="U582" s="18"/>
      <c r="W582" s="10"/>
      <c r="Y582" s="21"/>
      <c r="Z582" s="35"/>
    </row>
    <row r="583" spans="1:26" ht="15.9" customHeight="1" x14ac:dyDescent="0.25">
      <c r="A583" s="6"/>
      <c r="F583" s="18"/>
      <c r="G583" s="18"/>
      <c r="I583" s="18"/>
      <c r="J583" s="18"/>
      <c r="L583" s="18"/>
      <c r="M583" s="18"/>
      <c r="N583" s="18"/>
      <c r="O583" s="15"/>
      <c r="P583" s="15"/>
      <c r="Q583" s="15"/>
      <c r="R583" s="15"/>
      <c r="S583" s="15"/>
      <c r="T583" s="10"/>
      <c r="U583" s="18"/>
      <c r="W583" s="10"/>
      <c r="Y583" s="21"/>
      <c r="Z583" s="35"/>
    </row>
    <row r="584" spans="1:26" ht="15.9" customHeight="1" x14ac:dyDescent="0.25">
      <c r="A584" s="6"/>
      <c r="F584" s="18"/>
      <c r="G584" s="18"/>
      <c r="I584" s="18"/>
      <c r="J584" s="18"/>
      <c r="L584" s="18"/>
      <c r="M584" s="18"/>
      <c r="N584" s="18"/>
      <c r="O584" s="15"/>
      <c r="P584" s="15"/>
      <c r="Q584" s="15"/>
      <c r="R584" s="15"/>
      <c r="S584" s="15"/>
      <c r="T584" s="10"/>
      <c r="U584" s="18"/>
      <c r="W584" s="10"/>
      <c r="Y584" s="21"/>
      <c r="Z584" s="35"/>
    </row>
    <row r="585" spans="1:26" ht="15.9" customHeight="1" x14ac:dyDescent="0.25">
      <c r="A585" s="6"/>
      <c r="F585" s="18"/>
      <c r="G585" s="18"/>
      <c r="I585" s="18"/>
      <c r="J585" s="18"/>
      <c r="L585" s="18"/>
      <c r="M585" s="18"/>
      <c r="N585" s="18"/>
      <c r="O585" s="15"/>
      <c r="P585" s="15"/>
      <c r="Q585" s="15"/>
      <c r="R585" s="15"/>
      <c r="S585" s="15"/>
      <c r="T585" s="10"/>
      <c r="U585" s="18"/>
      <c r="W585" s="10"/>
      <c r="Y585" s="21"/>
      <c r="Z585" s="35"/>
    </row>
    <row r="586" spans="1:26" ht="15.9" customHeight="1" x14ac:dyDescent="0.25">
      <c r="A586" s="6"/>
      <c r="F586" s="18"/>
      <c r="G586" s="18"/>
      <c r="I586" s="18"/>
      <c r="J586" s="18"/>
      <c r="L586" s="18"/>
      <c r="M586" s="18"/>
      <c r="N586" s="18"/>
      <c r="O586" s="15"/>
      <c r="P586" s="15"/>
      <c r="Q586" s="15"/>
      <c r="R586" s="15"/>
      <c r="S586" s="15"/>
      <c r="T586" s="10"/>
      <c r="U586" s="18"/>
      <c r="W586" s="10"/>
      <c r="Y586" s="21"/>
      <c r="Z586" s="35"/>
    </row>
    <row r="587" spans="1:26" ht="15.9" customHeight="1" x14ac:dyDescent="0.25">
      <c r="A587" s="6"/>
      <c r="F587" s="18"/>
      <c r="G587" s="18"/>
      <c r="I587" s="18"/>
      <c r="J587" s="18"/>
      <c r="L587" s="18"/>
      <c r="M587" s="18"/>
      <c r="N587" s="18"/>
      <c r="O587" s="15"/>
      <c r="P587" s="15"/>
      <c r="Q587" s="15"/>
      <c r="R587" s="15"/>
      <c r="S587" s="15"/>
      <c r="T587" s="10"/>
      <c r="U587" s="18"/>
      <c r="W587" s="10"/>
      <c r="Y587" s="21"/>
      <c r="Z587" s="35"/>
    </row>
    <row r="588" spans="1:26" ht="15.9" customHeight="1" x14ac:dyDescent="0.25">
      <c r="A588" s="6"/>
      <c r="F588" s="18"/>
      <c r="G588" s="18"/>
      <c r="I588" s="18"/>
      <c r="J588" s="18"/>
      <c r="L588" s="18"/>
      <c r="M588" s="18"/>
      <c r="N588" s="18"/>
      <c r="O588" s="15"/>
      <c r="P588" s="15"/>
      <c r="Q588" s="15"/>
      <c r="R588" s="15"/>
      <c r="S588" s="15"/>
      <c r="T588" s="10"/>
      <c r="U588" s="18"/>
      <c r="W588" s="10"/>
      <c r="Y588" s="21"/>
      <c r="Z588" s="35"/>
    </row>
    <row r="589" spans="1:26" ht="15.9" customHeight="1" x14ac:dyDescent="0.25">
      <c r="A589" s="6"/>
      <c r="F589" s="18"/>
      <c r="G589" s="18"/>
      <c r="I589" s="18"/>
      <c r="J589" s="18"/>
      <c r="L589" s="18"/>
      <c r="M589" s="18"/>
      <c r="N589" s="18"/>
      <c r="O589" s="15"/>
      <c r="P589" s="15"/>
      <c r="Q589" s="15"/>
      <c r="R589" s="15"/>
      <c r="S589" s="15"/>
      <c r="T589" s="10"/>
      <c r="U589" s="18"/>
      <c r="W589" s="10"/>
      <c r="Y589" s="21"/>
      <c r="Z589" s="35"/>
    </row>
    <row r="590" spans="1:26" ht="15.9" customHeight="1" x14ac:dyDescent="0.25">
      <c r="A590" s="6"/>
      <c r="F590" s="18"/>
      <c r="G590" s="18"/>
      <c r="I590" s="18"/>
      <c r="J590" s="18"/>
      <c r="L590" s="18"/>
      <c r="M590" s="18"/>
      <c r="N590" s="18"/>
      <c r="O590" s="15"/>
      <c r="P590" s="15"/>
      <c r="Q590" s="15"/>
      <c r="R590" s="15"/>
      <c r="S590" s="15"/>
      <c r="T590" s="10"/>
      <c r="U590" s="18"/>
      <c r="W590" s="10"/>
      <c r="Y590" s="21"/>
      <c r="Z590" s="35"/>
    </row>
    <row r="591" spans="1:26" ht="15.9" customHeight="1" x14ac:dyDescent="0.25">
      <c r="A591" s="6"/>
      <c r="F591" s="18"/>
      <c r="G591" s="18"/>
      <c r="I591" s="18"/>
      <c r="J591" s="18"/>
      <c r="L591" s="18"/>
      <c r="M591" s="18"/>
      <c r="N591" s="18"/>
      <c r="O591" s="15"/>
      <c r="P591" s="15"/>
      <c r="Q591" s="15"/>
      <c r="R591" s="15"/>
      <c r="S591" s="15"/>
      <c r="T591" s="10"/>
      <c r="U591" s="18"/>
      <c r="W591" s="10"/>
      <c r="Y591" s="21"/>
      <c r="Z591" s="35"/>
    </row>
    <row r="592" spans="1:26" ht="15.9" customHeight="1" x14ac:dyDescent="0.25">
      <c r="A592" s="6"/>
      <c r="F592" s="18"/>
      <c r="G592" s="18"/>
      <c r="I592" s="18"/>
      <c r="J592" s="18"/>
      <c r="L592" s="18"/>
      <c r="M592" s="18"/>
      <c r="N592" s="18"/>
      <c r="O592" s="15"/>
      <c r="P592" s="15"/>
      <c r="Q592" s="15"/>
      <c r="R592" s="15"/>
      <c r="S592" s="15"/>
      <c r="T592" s="10"/>
      <c r="U592" s="18"/>
      <c r="W592" s="10"/>
      <c r="Y592" s="21"/>
      <c r="Z592" s="35"/>
    </row>
    <row r="593" spans="1:26" ht="15.9" customHeight="1" x14ac:dyDescent="0.25">
      <c r="A593" s="6"/>
      <c r="F593" s="18"/>
      <c r="G593" s="18"/>
      <c r="I593" s="18"/>
      <c r="J593" s="18"/>
      <c r="L593" s="18"/>
      <c r="M593" s="18"/>
      <c r="N593" s="18"/>
      <c r="O593" s="15"/>
      <c r="P593" s="15"/>
      <c r="Q593" s="15"/>
      <c r="R593" s="15"/>
      <c r="S593" s="15"/>
      <c r="T593" s="10"/>
      <c r="U593" s="18"/>
      <c r="W593" s="10"/>
      <c r="Y593" s="21"/>
      <c r="Z593" s="35"/>
    </row>
    <row r="594" spans="1:26" ht="15.9" customHeight="1" x14ac:dyDescent="0.25">
      <c r="A594" s="6"/>
      <c r="F594" s="18"/>
      <c r="G594" s="18"/>
      <c r="I594" s="18"/>
      <c r="J594" s="18"/>
      <c r="L594" s="18"/>
      <c r="M594" s="18"/>
      <c r="N594" s="18"/>
      <c r="O594" s="15"/>
      <c r="P594" s="15"/>
      <c r="Q594" s="15"/>
      <c r="R594" s="15"/>
      <c r="S594" s="15"/>
      <c r="T594" s="10"/>
      <c r="U594" s="18"/>
      <c r="W594" s="10"/>
      <c r="Y594" s="21"/>
      <c r="Z594" s="35"/>
    </row>
    <row r="595" spans="1:26" ht="15.9" customHeight="1" x14ac:dyDescent="0.25">
      <c r="A595" s="6"/>
      <c r="F595" s="18"/>
      <c r="G595" s="18"/>
      <c r="I595" s="18"/>
      <c r="J595" s="18"/>
      <c r="L595" s="18"/>
      <c r="M595" s="18"/>
      <c r="N595" s="18"/>
      <c r="O595" s="15"/>
      <c r="P595" s="15"/>
      <c r="Q595" s="15"/>
      <c r="R595" s="15"/>
      <c r="S595" s="15"/>
      <c r="T595" s="10"/>
      <c r="U595" s="18"/>
      <c r="W595" s="10"/>
      <c r="Y595" s="21"/>
      <c r="Z595" s="35"/>
    </row>
    <row r="596" spans="1:26" ht="15.9" customHeight="1" x14ac:dyDescent="0.25">
      <c r="A596" s="6"/>
      <c r="F596" s="18"/>
      <c r="G596" s="18"/>
      <c r="I596" s="18"/>
      <c r="J596" s="18"/>
      <c r="L596" s="18"/>
      <c r="M596" s="18"/>
      <c r="N596" s="18"/>
      <c r="O596" s="15"/>
      <c r="P596" s="15"/>
      <c r="Q596" s="15"/>
      <c r="R596" s="15"/>
      <c r="S596" s="15"/>
      <c r="T596" s="10"/>
      <c r="U596" s="18"/>
      <c r="W596" s="10"/>
      <c r="Y596" s="21"/>
      <c r="Z596" s="35"/>
    </row>
    <row r="597" spans="1:26" ht="15.9" customHeight="1" x14ac:dyDescent="0.25">
      <c r="A597" s="6"/>
      <c r="F597" s="18"/>
      <c r="G597" s="18"/>
      <c r="I597" s="18"/>
      <c r="J597" s="18"/>
      <c r="L597" s="18"/>
      <c r="M597" s="18"/>
      <c r="N597" s="18"/>
      <c r="O597" s="15"/>
      <c r="P597" s="15"/>
      <c r="Q597" s="15"/>
      <c r="R597" s="15"/>
      <c r="S597" s="15"/>
      <c r="T597" s="10"/>
      <c r="U597" s="18"/>
      <c r="W597" s="10"/>
      <c r="Y597" s="21"/>
      <c r="Z597" s="35"/>
    </row>
    <row r="598" spans="1:26" ht="15.9" customHeight="1" x14ac:dyDescent="0.25">
      <c r="A598" s="6"/>
      <c r="F598" s="18"/>
      <c r="G598" s="18"/>
      <c r="I598" s="18"/>
      <c r="J598" s="18"/>
      <c r="L598" s="18"/>
      <c r="M598" s="18"/>
      <c r="N598" s="18"/>
      <c r="O598" s="15"/>
      <c r="P598" s="15"/>
      <c r="Q598" s="15"/>
      <c r="R598" s="15"/>
      <c r="S598" s="15"/>
      <c r="T598" s="10"/>
      <c r="U598" s="18"/>
      <c r="W598" s="10"/>
      <c r="Y598" s="21"/>
      <c r="Z598" s="35"/>
    </row>
    <row r="599" spans="1:26" ht="15.9" customHeight="1" x14ac:dyDescent="0.25">
      <c r="A599" s="6"/>
      <c r="F599" s="18"/>
      <c r="G599" s="18"/>
      <c r="I599" s="18"/>
      <c r="J599" s="18"/>
      <c r="L599" s="18"/>
      <c r="M599" s="18"/>
      <c r="N599" s="18"/>
      <c r="O599" s="15"/>
      <c r="P599" s="15"/>
      <c r="Q599" s="15"/>
      <c r="R599" s="15"/>
      <c r="S599" s="15"/>
      <c r="T599" s="10"/>
      <c r="U599" s="18"/>
      <c r="W599" s="10"/>
      <c r="Y599" s="21"/>
      <c r="Z599" s="35"/>
    </row>
    <row r="600" spans="1:26" ht="15.9" customHeight="1" x14ac:dyDescent="0.25">
      <c r="A600" s="6"/>
      <c r="F600" s="18"/>
      <c r="G600" s="18"/>
      <c r="I600" s="18"/>
      <c r="J600" s="18"/>
      <c r="L600" s="18"/>
      <c r="M600" s="18"/>
      <c r="N600" s="18"/>
      <c r="O600" s="15"/>
      <c r="P600" s="15"/>
      <c r="Q600" s="15"/>
      <c r="R600" s="15"/>
      <c r="S600" s="15"/>
      <c r="T600" s="10"/>
      <c r="U600" s="18"/>
      <c r="W600" s="10"/>
      <c r="Y600" s="21"/>
      <c r="Z600" s="35"/>
    </row>
    <row r="601" spans="1:26" ht="15.9" customHeight="1" x14ac:dyDescent="0.25">
      <c r="A601" s="6"/>
      <c r="F601" s="18"/>
      <c r="G601" s="18"/>
      <c r="I601" s="18"/>
      <c r="J601" s="18"/>
      <c r="L601" s="18"/>
      <c r="M601" s="18"/>
      <c r="N601" s="18"/>
      <c r="O601" s="15"/>
      <c r="P601" s="15"/>
      <c r="Q601" s="15"/>
      <c r="R601" s="15"/>
      <c r="S601" s="15"/>
      <c r="T601" s="10"/>
      <c r="U601" s="18"/>
      <c r="W601" s="10"/>
      <c r="Y601" s="21"/>
      <c r="Z601" s="35"/>
    </row>
    <row r="602" spans="1:26" ht="15.9" customHeight="1" x14ac:dyDescent="0.25">
      <c r="A602" s="6"/>
      <c r="F602" s="18"/>
      <c r="G602" s="18"/>
      <c r="I602" s="18"/>
      <c r="J602" s="18"/>
      <c r="L602" s="18"/>
      <c r="M602" s="18"/>
      <c r="N602" s="18"/>
      <c r="O602" s="15"/>
      <c r="P602" s="15"/>
      <c r="Q602" s="15"/>
      <c r="R602" s="15"/>
      <c r="S602" s="15"/>
      <c r="T602" s="10"/>
      <c r="U602" s="18"/>
      <c r="W602" s="10"/>
      <c r="Y602" s="21"/>
      <c r="Z602" s="35"/>
    </row>
    <row r="603" spans="1:26" ht="15.9" customHeight="1" x14ac:dyDescent="0.25">
      <c r="A603" s="6"/>
      <c r="F603" s="18"/>
      <c r="G603" s="18"/>
      <c r="I603" s="18"/>
      <c r="J603" s="18"/>
      <c r="L603" s="18"/>
      <c r="M603" s="18"/>
      <c r="N603" s="18"/>
      <c r="O603" s="15"/>
      <c r="P603" s="15"/>
      <c r="Q603" s="15"/>
      <c r="R603" s="15"/>
      <c r="S603" s="15"/>
      <c r="T603" s="10"/>
      <c r="U603" s="18"/>
      <c r="W603" s="10"/>
      <c r="Y603" s="21"/>
      <c r="Z603" s="35"/>
    </row>
    <row r="604" spans="1:26" ht="15.9" customHeight="1" x14ac:dyDescent="0.25">
      <c r="A604" s="6"/>
      <c r="F604" s="18"/>
      <c r="G604" s="18"/>
      <c r="I604" s="18"/>
      <c r="J604" s="18"/>
      <c r="L604" s="18"/>
      <c r="M604" s="18"/>
      <c r="N604" s="18"/>
      <c r="O604" s="15"/>
      <c r="P604" s="15"/>
      <c r="Q604" s="15"/>
      <c r="R604" s="15"/>
      <c r="S604" s="15"/>
      <c r="T604" s="10"/>
      <c r="U604" s="18"/>
      <c r="W604" s="10"/>
      <c r="Y604" s="21"/>
      <c r="Z604" s="35"/>
    </row>
    <row r="605" spans="1:26" ht="15.9" customHeight="1" x14ac:dyDescent="0.25">
      <c r="A605" s="6"/>
      <c r="F605" s="18"/>
      <c r="G605" s="18"/>
      <c r="I605" s="18"/>
      <c r="J605" s="18"/>
      <c r="L605" s="18"/>
      <c r="M605" s="18"/>
      <c r="N605" s="18"/>
      <c r="O605" s="15"/>
      <c r="P605" s="15"/>
      <c r="Q605" s="15"/>
      <c r="R605" s="15"/>
      <c r="S605" s="15"/>
      <c r="T605" s="10"/>
      <c r="U605" s="18"/>
      <c r="W605" s="10"/>
      <c r="Y605" s="21"/>
      <c r="Z605" s="35"/>
    </row>
    <row r="606" spans="1:26" ht="15.9" customHeight="1" x14ac:dyDescent="0.25">
      <c r="A606" s="6"/>
      <c r="F606" s="18"/>
      <c r="G606" s="18"/>
      <c r="I606" s="18"/>
      <c r="J606" s="18"/>
      <c r="L606" s="18"/>
      <c r="M606" s="18"/>
      <c r="N606" s="18"/>
      <c r="O606" s="15"/>
      <c r="P606" s="15"/>
      <c r="Q606" s="15"/>
      <c r="R606" s="15"/>
      <c r="S606" s="15"/>
      <c r="T606" s="10"/>
      <c r="U606" s="18"/>
      <c r="W606" s="10"/>
      <c r="Y606" s="21"/>
      <c r="Z606" s="35"/>
    </row>
    <row r="607" spans="1:26" ht="15.9" customHeight="1" x14ac:dyDescent="0.25">
      <c r="A607" s="6"/>
      <c r="F607" s="18"/>
      <c r="G607" s="18"/>
      <c r="I607" s="18"/>
      <c r="J607" s="18"/>
      <c r="L607" s="18"/>
      <c r="M607" s="18"/>
      <c r="N607" s="18"/>
      <c r="O607" s="15"/>
      <c r="P607" s="15"/>
      <c r="Q607" s="15"/>
      <c r="R607" s="15"/>
      <c r="S607" s="15"/>
      <c r="T607" s="10"/>
      <c r="U607" s="18"/>
      <c r="W607" s="10"/>
      <c r="Y607" s="21"/>
      <c r="Z607" s="35"/>
    </row>
    <row r="608" spans="1:26" ht="15.9" customHeight="1" x14ac:dyDescent="0.25">
      <c r="A608" s="6"/>
      <c r="F608" s="18"/>
      <c r="G608" s="18"/>
      <c r="I608" s="18"/>
      <c r="J608" s="18"/>
      <c r="L608" s="18"/>
      <c r="M608" s="18"/>
      <c r="N608" s="18"/>
      <c r="O608" s="15"/>
      <c r="P608" s="15"/>
      <c r="Q608" s="15"/>
      <c r="R608" s="15"/>
      <c r="S608" s="15"/>
      <c r="T608" s="10"/>
      <c r="U608" s="18"/>
      <c r="W608" s="10"/>
      <c r="Y608" s="21"/>
      <c r="Z608" s="35"/>
    </row>
    <row r="609" spans="1:26" ht="15.9" customHeight="1" x14ac:dyDescent="0.25">
      <c r="A609" s="6"/>
      <c r="F609" s="18"/>
      <c r="G609" s="18"/>
      <c r="I609" s="18"/>
      <c r="J609" s="18"/>
      <c r="L609" s="18"/>
      <c r="M609" s="18"/>
      <c r="N609" s="18"/>
      <c r="O609" s="15"/>
      <c r="P609" s="15"/>
      <c r="Q609" s="15"/>
      <c r="R609" s="15"/>
      <c r="S609" s="15"/>
      <c r="T609" s="10"/>
      <c r="U609" s="18"/>
      <c r="W609" s="10"/>
      <c r="Y609" s="21"/>
      <c r="Z609" s="35"/>
    </row>
    <row r="610" spans="1:26" ht="15.9" customHeight="1" x14ac:dyDescent="0.25">
      <c r="A610" s="6"/>
      <c r="F610" s="18"/>
      <c r="G610" s="18"/>
      <c r="I610" s="18"/>
      <c r="J610" s="18"/>
      <c r="L610" s="18"/>
      <c r="M610" s="18"/>
      <c r="N610" s="18"/>
      <c r="O610" s="15"/>
      <c r="P610" s="15"/>
      <c r="Q610" s="15"/>
      <c r="R610" s="15"/>
      <c r="S610" s="15"/>
      <c r="T610" s="10"/>
      <c r="U610" s="18"/>
      <c r="W610" s="10"/>
      <c r="Y610" s="21"/>
      <c r="Z610" s="35"/>
    </row>
    <row r="611" spans="1:26" ht="15.9" customHeight="1" x14ac:dyDescent="0.25">
      <c r="A611" s="6"/>
      <c r="F611" s="18"/>
      <c r="G611" s="18"/>
      <c r="I611" s="18"/>
      <c r="J611" s="18"/>
      <c r="L611" s="18"/>
      <c r="M611" s="18"/>
      <c r="N611" s="18"/>
      <c r="O611" s="15"/>
      <c r="P611" s="15"/>
      <c r="Q611" s="15"/>
      <c r="R611" s="15"/>
      <c r="S611" s="15"/>
      <c r="T611" s="10"/>
      <c r="U611" s="18"/>
      <c r="W611" s="10"/>
      <c r="Y611" s="21"/>
      <c r="Z611" s="35"/>
    </row>
    <row r="612" spans="1:26" ht="15.9" customHeight="1" x14ac:dyDescent="0.25">
      <c r="A612" s="6"/>
      <c r="F612" s="18"/>
      <c r="G612" s="18"/>
      <c r="I612" s="18"/>
      <c r="J612" s="18"/>
      <c r="L612" s="18"/>
      <c r="M612" s="18"/>
      <c r="N612" s="18"/>
      <c r="O612" s="15"/>
      <c r="P612" s="15"/>
      <c r="Q612" s="15"/>
      <c r="R612" s="15"/>
      <c r="S612" s="15"/>
      <c r="T612" s="10"/>
      <c r="U612" s="18"/>
      <c r="W612" s="10"/>
      <c r="Y612" s="21"/>
      <c r="Z612" s="35"/>
    </row>
    <row r="613" spans="1:26" ht="15.9" customHeight="1" x14ac:dyDescent="0.25">
      <c r="A613" s="6"/>
      <c r="F613" s="18"/>
      <c r="G613" s="18"/>
      <c r="I613" s="18"/>
      <c r="J613" s="18"/>
      <c r="L613" s="18"/>
      <c r="M613" s="18"/>
      <c r="N613" s="18"/>
      <c r="O613" s="15"/>
      <c r="P613" s="15"/>
      <c r="Q613" s="15"/>
      <c r="R613" s="15"/>
      <c r="S613" s="15"/>
      <c r="T613" s="10"/>
      <c r="U613" s="18"/>
      <c r="W613" s="10"/>
      <c r="Y613" s="21"/>
      <c r="Z613" s="35"/>
    </row>
    <row r="614" spans="1:26" ht="15.9" customHeight="1" x14ac:dyDescent="0.25">
      <c r="A614" s="6"/>
      <c r="F614" s="18"/>
      <c r="G614" s="18"/>
      <c r="I614" s="18"/>
      <c r="J614" s="18"/>
      <c r="L614" s="18"/>
      <c r="M614" s="18"/>
      <c r="N614" s="18"/>
      <c r="O614" s="15"/>
      <c r="P614" s="15"/>
      <c r="Q614" s="15"/>
      <c r="R614" s="15"/>
      <c r="S614" s="15"/>
      <c r="T614" s="10"/>
      <c r="U614" s="18"/>
      <c r="W614" s="10"/>
      <c r="Y614" s="21"/>
      <c r="Z614" s="35"/>
    </row>
    <row r="615" spans="1:26" ht="15.9" customHeight="1" x14ac:dyDescent="0.25">
      <c r="A615" s="6"/>
      <c r="F615" s="18"/>
      <c r="G615" s="18"/>
      <c r="I615" s="18"/>
      <c r="J615" s="18"/>
      <c r="L615" s="18"/>
      <c r="M615" s="18"/>
      <c r="N615" s="18"/>
      <c r="O615" s="15"/>
      <c r="P615" s="15"/>
      <c r="Q615" s="15"/>
      <c r="R615" s="15"/>
      <c r="S615" s="15"/>
      <c r="T615" s="10"/>
      <c r="U615" s="18"/>
      <c r="W615" s="10"/>
      <c r="Y615" s="21"/>
      <c r="Z615" s="35"/>
    </row>
    <row r="616" spans="1:26" ht="15.9" customHeight="1" x14ac:dyDescent="0.25">
      <c r="A616" s="6"/>
      <c r="F616" s="18"/>
      <c r="G616" s="18"/>
      <c r="I616" s="18"/>
      <c r="J616" s="18"/>
      <c r="L616" s="18"/>
      <c r="M616" s="18"/>
      <c r="N616" s="18"/>
      <c r="O616" s="15"/>
      <c r="P616" s="15"/>
      <c r="Q616" s="15"/>
      <c r="R616" s="15"/>
      <c r="S616" s="15"/>
      <c r="T616" s="10"/>
      <c r="U616" s="18"/>
      <c r="W616" s="10"/>
      <c r="Y616" s="21"/>
      <c r="Z616" s="35"/>
    </row>
    <row r="617" spans="1:26" ht="15.9" customHeight="1" x14ac:dyDescent="0.25">
      <c r="A617" s="6"/>
      <c r="F617" s="18"/>
      <c r="G617" s="18"/>
      <c r="I617" s="18"/>
      <c r="J617" s="18"/>
      <c r="L617" s="18"/>
      <c r="M617" s="18"/>
      <c r="N617" s="18"/>
      <c r="O617" s="15"/>
      <c r="P617" s="15"/>
      <c r="Q617" s="15"/>
      <c r="R617" s="15"/>
      <c r="S617" s="15"/>
      <c r="T617" s="10"/>
      <c r="U617" s="18"/>
      <c r="W617" s="10"/>
      <c r="Y617" s="21"/>
      <c r="Z617" s="35"/>
    </row>
    <row r="618" spans="1:26" ht="15.9" customHeight="1" x14ac:dyDescent="0.25">
      <c r="A618" s="6"/>
      <c r="F618" s="18"/>
      <c r="G618" s="18"/>
      <c r="I618" s="18"/>
      <c r="J618" s="18"/>
      <c r="L618" s="18"/>
      <c r="M618" s="18"/>
      <c r="N618" s="18"/>
      <c r="O618" s="15"/>
      <c r="P618" s="15"/>
      <c r="Q618" s="15"/>
      <c r="R618" s="15"/>
      <c r="S618" s="15"/>
      <c r="T618" s="10"/>
      <c r="U618" s="18"/>
      <c r="W618" s="10"/>
      <c r="Y618" s="21"/>
      <c r="Z618" s="35"/>
    </row>
    <row r="619" spans="1:26" ht="15.9" customHeight="1" x14ac:dyDescent="0.25">
      <c r="A619" s="6"/>
      <c r="F619" s="18"/>
      <c r="G619" s="18"/>
      <c r="I619" s="18"/>
      <c r="J619" s="18"/>
      <c r="L619" s="18"/>
      <c r="M619" s="18"/>
      <c r="N619" s="18"/>
      <c r="O619" s="15"/>
      <c r="P619" s="15"/>
      <c r="Q619" s="15"/>
      <c r="R619" s="15"/>
      <c r="S619" s="15"/>
      <c r="T619" s="10"/>
      <c r="U619" s="18"/>
      <c r="W619" s="10"/>
      <c r="Y619" s="21"/>
      <c r="Z619" s="35"/>
    </row>
    <row r="620" spans="1:26" ht="15.9" customHeight="1" x14ac:dyDescent="0.25">
      <c r="A620" s="6"/>
      <c r="F620" s="18"/>
      <c r="G620" s="18"/>
      <c r="I620" s="18"/>
      <c r="J620" s="18"/>
      <c r="L620" s="18"/>
      <c r="M620" s="18"/>
      <c r="N620" s="18"/>
      <c r="O620" s="15"/>
      <c r="P620" s="15"/>
      <c r="Q620" s="15"/>
      <c r="R620" s="15"/>
      <c r="S620" s="15"/>
      <c r="T620" s="10"/>
      <c r="U620" s="18"/>
      <c r="W620" s="10"/>
      <c r="Y620" s="21"/>
      <c r="Z620" s="35"/>
    </row>
    <row r="621" spans="1:26" ht="15.9" customHeight="1" x14ac:dyDescent="0.25">
      <c r="A621" s="6"/>
      <c r="F621" s="18"/>
      <c r="G621" s="18"/>
      <c r="I621" s="18"/>
      <c r="J621" s="18"/>
      <c r="L621" s="18"/>
      <c r="M621" s="18"/>
      <c r="N621" s="18"/>
      <c r="O621" s="15"/>
      <c r="P621" s="15"/>
      <c r="Q621" s="15"/>
      <c r="R621" s="15"/>
      <c r="S621" s="15"/>
      <c r="T621" s="10"/>
      <c r="U621" s="18"/>
      <c r="W621" s="10"/>
      <c r="Y621" s="21"/>
      <c r="Z621" s="35"/>
    </row>
    <row r="622" spans="1:26" ht="15.9" customHeight="1" x14ac:dyDescent="0.25">
      <c r="A622" s="6"/>
      <c r="F622" s="18"/>
      <c r="G622" s="18"/>
      <c r="I622" s="18"/>
      <c r="J622" s="18"/>
      <c r="L622" s="18"/>
      <c r="M622" s="18"/>
      <c r="N622" s="18"/>
      <c r="O622" s="15"/>
      <c r="P622" s="15"/>
      <c r="Q622" s="15"/>
      <c r="R622" s="15"/>
      <c r="S622" s="15"/>
      <c r="T622" s="10"/>
      <c r="U622" s="18"/>
      <c r="W622" s="10"/>
      <c r="Y622" s="21"/>
      <c r="Z622" s="35"/>
    </row>
    <row r="623" spans="1:26" ht="15.9" customHeight="1" x14ac:dyDescent="0.25">
      <c r="A623" s="6"/>
      <c r="F623" s="18"/>
      <c r="G623" s="18"/>
      <c r="I623" s="18"/>
      <c r="J623" s="18"/>
      <c r="L623" s="18"/>
      <c r="M623" s="18"/>
      <c r="N623" s="18"/>
      <c r="O623" s="15"/>
      <c r="P623" s="15"/>
      <c r="Q623" s="15"/>
      <c r="R623" s="15"/>
      <c r="S623" s="15"/>
      <c r="T623" s="10"/>
      <c r="U623" s="18"/>
      <c r="W623" s="10"/>
      <c r="Y623" s="21"/>
      <c r="Z623" s="35"/>
    </row>
    <row r="624" spans="1:26" ht="15.9" customHeight="1" x14ac:dyDescent="0.25">
      <c r="A624" s="6"/>
      <c r="F624" s="18"/>
      <c r="G624" s="18"/>
      <c r="I624" s="18"/>
      <c r="J624" s="18"/>
      <c r="L624" s="18"/>
      <c r="M624" s="18"/>
      <c r="N624" s="18"/>
      <c r="O624" s="15"/>
      <c r="P624" s="15"/>
      <c r="Q624" s="15"/>
      <c r="R624" s="15"/>
      <c r="S624" s="15"/>
      <c r="T624" s="10"/>
      <c r="U624" s="18"/>
      <c r="W624" s="10"/>
      <c r="Y624" s="21"/>
      <c r="Z624" s="35"/>
    </row>
    <row r="625" spans="1:26" ht="15.9" customHeight="1" x14ac:dyDescent="0.25">
      <c r="A625" s="6"/>
      <c r="F625" s="18"/>
      <c r="G625" s="18"/>
      <c r="I625" s="18"/>
      <c r="J625" s="18"/>
      <c r="L625" s="18"/>
      <c r="M625" s="18"/>
      <c r="N625" s="18"/>
      <c r="O625" s="15"/>
      <c r="P625" s="15"/>
      <c r="Q625" s="15"/>
      <c r="R625" s="15"/>
      <c r="S625" s="15"/>
      <c r="T625" s="10"/>
      <c r="U625" s="18"/>
      <c r="W625" s="10"/>
      <c r="Y625" s="21"/>
      <c r="Z625" s="35"/>
    </row>
    <row r="626" spans="1:26" ht="15.9" customHeight="1" x14ac:dyDescent="0.25">
      <c r="A626" s="6"/>
      <c r="F626" s="18"/>
      <c r="G626" s="18"/>
      <c r="I626" s="18"/>
      <c r="J626" s="18"/>
      <c r="L626" s="18"/>
      <c r="M626" s="18"/>
      <c r="N626" s="18"/>
      <c r="O626" s="15"/>
      <c r="P626" s="15"/>
      <c r="Q626" s="15"/>
      <c r="R626" s="15"/>
      <c r="S626" s="15"/>
      <c r="T626" s="10"/>
      <c r="U626" s="18"/>
      <c r="W626" s="10"/>
      <c r="Y626" s="21"/>
      <c r="Z626" s="35"/>
    </row>
    <row r="627" spans="1:26" ht="15.9" customHeight="1" x14ac:dyDescent="0.25">
      <c r="A627" s="6"/>
      <c r="F627" s="18"/>
      <c r="G627" s="18"/>
      <c r="I627" s="18"/>
      <c r="J627" s="18"/>
      <c r="L627" s="18"/>
      <c r="M627" s="18"/>
      <c r="N627" s="18"/>
      <c r="O627" s="15"/>
      <c r="P627" s="15"/>
      <c r="Q627" s="15"/>
      <c r="R627" s="15"/>
      <c r="S627" s="15"/>
      <c r="T627" s="10"/>
      <c r="U627" s="18"/>
      <c r="W627" s="10"/>
      <c r="Y627" s="21"/>
      <c r="Z627" s="35"/>
    </row>
    <row r="628" spans="1:26" ht="15.9" customHeight="1" x14ac:dyDescent="0.25">
      <c r="A628" s="6"/>
      <c r="F628" s="18"/>
      <c r="G628" s="18"/>
      <c r="I628" s="18"/>
      <c r="J628" s="18"/>
      <c r="L628" s="18"/>
      <c r="M628" s="18"/>
      <c r="N628" s="18"/>
      <c r="O628" s="15"/>
      <c r="P628" s="15"/>
      <c r="Q628" s="15"/>
      <c r="R628" s="15"/>
      <c r="S628" s="15"/>
      <c r="T628" s="10"/>
      <c r="U628" s="18"/>
      <c r="W628" s="10"/>
      <c r="Y628" s="21"/>
      <c r="Z628" s="35"/>
    </row>
    <row r="629" spans="1:26" ht="15.9" customHeight="1" x14ac:dyDescent="0.25">
      <c r="A629" s="6"/>
      <c r="F629" s="18"/>
      <c r="G629" s="18"/>
      <c r="I629" s="18"/>
      <c r="J629" s="18"/>
      <c r="L629" s="18"/>
      <c r="M629" s="18"/>
      <c r="N629" s="18"/>
      <c r="O629" s="15"/>
      <c r="P629" s="15"/>
      <c r="Q629" s="15"/>
      <c r="R629" s="15"/>
      <c r="S629" s="15"/>
      <c r="T629" s="10"/>
      <c r="U629" s="18"/>
      <c r="W629" s="10"/>
      <c r="Y629" s="21"/>
      <c r="Z629" s="35"/>
    </row>
    <row r="630" spans="1:26" ht="15.9" customHeight="1" x14ac:dyDescent="0.25">
      <c r="A630" s="6"/>
      <c r="F630" s="18"/>
      <c r="G630" s="18"/>
      <c r="I630" s="18"/>
      <c r="J630" s="18"/>
      <c r="L630" s="18"/>
      <c r="M630" s="18"/>
      <c r="N630" s="18"/>
      <c r="O630" s="15"/>
      <c r="P630" s="15"/>
      <c r="Q630" s="15"/>
      <c r="R630" s="15"/>
      <c r="S630" s="15"/>
      <c r="T630" s="10"/>
      <c r="U630" s="18"/>
      <c r="W630" s="10"/>
      <c r="Y630" s="21"/>
      <c r="Z630" s="35"/>
    </row>
    <row r="631" spans="1:26" ht="15.9" customHeight="1" x14ac:dyDescent="0.25">
      <c r="A631" s="6"/>
      <c r="F631" s="18"/>
      <c r="G631" s="18"/>
      <c r="I631" s="18"/>
      <c r="J631" s="18"/>
      <c r="L631" s="18"/>
      <c r="M631" s="18"/>
      <c r="N631" s="18"/>
      <c r="O631" s="15"/>
      <c r="P631" s="15"/>
      <c r="Q631" s="15"/>
      <c r="R631" s="15"/>
      <c r="S631" s="15"/>
      <c r="T631" s="10"/>
      <c r="U631" s="18"/>
      <c r="W631" s="10"/>
      <c r="Y631" s="21"/>
      <c r="Z631" s="35"/>
    </row>
    <row r="632" spans="1:26" ht="15.9" customHeight="1" x14ac:dyDescent="0.25">
      <c r="A632" s="6"/>
      <c r="F632" s="18"/>
      <c r="G632" s="18"/>
      <c r="I632" s="18"/>
      <c r="J632" s="18"/>
      <c r="L632" s="18"/>
      <c r="M632" s="18"/>
      <c r="N632" s="18"/>
      <c r="O632" s="15"/>
      <c r="P632" s="15"/>
      <c r="Q632" s="15"/>
      <c r="R632" s="15"/>
      <c r="S632" s="15"/>
      <c r="T632" s="10"/>
      <c r="U632" s="18"/>
      <c r="W632" s="10"/>
      <c r="Y632" s="21"/>
      <c r="Z632" s="35"/>
    </row>
    <row r="633" spans="1:26" ht="15.9" customHeight="1" x14ac:dyDescent="0.25">
      <c r="A633" s="6"/>
      <c r="F633" s="18"/>
      <c r="G633" s="18"/>
      <c r="I633" s="18"/>
      <c r="J633" s="18"/>
      <c r="L633" s="18"/>
      <c r="M633" s="18"/>
      <c r="N633" s="18"/>
      <c r="O633" s="15"/>
      <c r="P633" s="15"/>
      <c r="Q633" s="15"/>
      <c r="R633" s="15"/>
      <c r="S633" s="15"/>
      <c r="T633" s="10"/>
      <c r="U633" s="18"/>
      <c r="W633" s="10"/>
      <c r="Y633" s="21"/>
      <c r="Z633" s="35"/>
    </row>
    <row r="634" spans="1:26" ht="15.9" customHeight="1" x14ac:dyDescent="0.25">
      <c r="A634" s="6"/>
      <c r="F634" s="18"/>
      <c r="G634" s="18"/>
      <c r="I634" s="18"/>
      <c r="J634" s="18"/>
      <c r="L634" s="18"/>
      <c r="M634" s="18"/>
      <c r="N634" s="18"/>
      <c r="O634" s="15"/>
      <c r="P634" s="15"/>
      <c r="Q634" s="15"/>
      <c r="R634" s="15"/>
      <c r="S634" s="15"/>
      <c r="T634" s="10"/>
      <c r="U634" s="18"/>
      <c r="W634" s="10"/>
      <c r="Y634" s="21"/>
      <c r="Z634" s="35"/>
    </row>
    <row r="635" spans="1:26" ht="15.9" customHeight="1" x14ac:dyDescent="0.25">
      <c r="A635" s="6"/>
      <c r="F635" s="18"/>
      <c r="G635" s="18"/>
      <c r="I635" s="18"/>
      <c r="J635" s="18"/>
      <c r="L635" s="18"/>
      <c r="M635" s="18"/>
      <c r="N635" s="18"/>
      <c r="O635" s="15"/>
      <c r="P635" s="15"/>
      <c r="Q635" s="15"/>
      <c r="R635" s="15"/>
      <c r="S635" s="15"/>
      <c r="T635" s="10"/>
      <c r="U635" s="18"/>
      <c r="W635" s="10"/>
      <c r="Y635" s="21"/>
      <c r="Z635" s="35"/>
    </row>
    <row r="636" spans="1:26" ht="15.9" customHeight="1" x14ac:dyDescent="0.25">
      <c r="A636" s="6"/>
      <c r="F636" s="18"/>
      <c r="G636" s="18"/>
      <c r="I636" s="18"/>
      <c r="J636" s="18"/>
      <c r="L636" s="18"/>
      <c r="M636" s="18"/>
      <c r="N636" s="18"/>
      <c r="O636" s="15"/>
      <c r="P636" s="15"/>
      <c r="Q636" s="15"/>
      <c r="R636" s="15"/>
      <c r="S636" s="15"/>
      <c r="T636" s="10"/>
      <c r="U636" s="18"/>
      <c r="W636" s="10"/>
      <c r="Y636" s="21"/>
      <c r="Z636" s="35"/>
    </row>
    <row r="637" spans="1:26" ht="15.9" customHeight="1" x14ac:dyDescent="0.25">
      <c r="A637" s="6"/>
      <c r="F637" s="18"/>
      <c r="G637" s="18"/>
      <c r="I637" s="18"/>
      <c r="J637" s="18"/>
      <c r="L637" s="18"/>
      <c r="M637" s="18"/>
      <c r="N637" s="18"/>
      <c r="O637" s="15"/>
      <c r="P637" s="15"/>
      <c r="Q637" s="15"/>
      <c r="R637" s="15"/>
      <c r="S637" s="15"/>
      <c r="T637" s="10"/>
      <c r="U637" s="18"/>
      <c r="W637" s="10"/>
      <c r="Y637" s="21"/>
      <c r="Z637" s="35"/>
    </row>
    <row r="638" spans="1:26" ht="15.9" customHeight="1" x14ac:dyDescent="0.25">
      <c r="A638" s="6"/>
      <c r="F638" s="18"/>
      <c r="G638" s="18"/>
      <c r="I638" s="18"/>
      <c r="J638" s="18"/>
      <c r="L638" s="18"/>
      <c r="M638" s="18"/>
      <c r="N638" s="18"/>
      <c r="O638" s="15"/>
      <c r="P638" s="15"/>
      <c r="Q638" s="15"/>
      <c r="R638" s="15"/>
      <c r="S638" s="15"/>
      <c r="T638" s="10"/>
      <c r="U638" s="18"/>
      <c r="W638" s="10"/>
      <c r="Y638" s="21"/>
      <c r="Z638" s="35"/>
    </row>
    <row r="639" spans="1:26" ht="15.9" customHeight="1" x14ac:dyDescent="0.25">
      <c r="A639" s="6"/>
      <c r="F639" s="18"/>
      <c r="G639" s="18"/>
      <c r="I639" s="18"/>
      <c r="J639" s="18"/>
      <c r="L639" s="18"/>
      <c r="M639" s="18"/>
      <c r="N639" s="18"/>
      <c r="O639" s="15"/>
      <c r="P639" s="15"/>
      <c r="Q639" s="15"/>
      <c r="R639" s="15"/>
      <c r="S639" s="15"/>
      <c r="T639" s="10"/>
      <c r="U639" s="18"/>
      <c r="W639" s="10"/>
      <c r="Y639" s="21"/>
      <c r="Z639" s="35"/>
    </row>
    <row r="640" spans="1:26" ht="15.9" customHeight="1" x14ac:dyDescent="0.25">
      <c r="A640" s="6"/>
      <c r="F640" s="18"/>
      <c r="G640" s="18"/>
      <c r="I640" s="18"/>
      <c r="J640" s="18"/>
      <c r="L640" s="18"/>
      <c r="M640" s="18"/>
      <c r="N640" s="18"/>
      <c r="O640" s="15"/>
      <c r="P640" s="15"/>
      <c r="Q640" s="15"/>
      <c r="R640" s="15"/>
      <c r="S640" s="15"/>
      <c r="T640" s="10"/>
      <c r="U640" s="18"/>
      <c r="W640" s="10"/>
      <c r="Y640" s="21"/>
      <c r="Z640" s="35"/>
    </row>
    <row r="641" spans="1:26" ht="15.9" customHeight="1" x14ac:dyDescent="0.25">
      <c r="A641" s="6"/>
      <c r="F641" s="18"/>
      <c r="G641" s="18"/>
      <c r="I641" s="18"/>
      <c r="J641" s="18"/>
      <c r="L641" s="18"/>
      <c r="M641" s="18"/>
      <c r="N641" s="18"/>
      <c r="O641" s="15"/>
      <c r="P641" s="15"/>
      <c r="Q641" s="15"/>
      <c r="R641" s="15"/>
      <c r="S641" s="15"/>
      <c r="T641" s="10"/>
      <c r="U641" s="18"/>
      <c r="W641" s="10"/>
      <c r="Y641" s="21"/>
      <c r="Z641" s="35"/>
    </row>
    <row r="642" spans="1:26" ht="15.9" customHeight="1" x14ac:dyDescent="0.25">
      <c r="A642" s="6"/>
      <c r="F642" s="18"/>
      <c r="G642" s="18"/>
      <c r="I642" s="18"/>
      <c r="J642" s="18"/>
      <c r="L642" s="18"/>
      <c r="M642" s="18"/>
      <c r="N642" s="18"/>
      <c r="O642" s="15"/>
      <c r="P642" s="15"/>
      <c r="Q642" s="15"/>
      <c r="R642" s="15"/>
      <c r="S642" s="15"/>
      <c r="T642" s="10"/>
      <c r="U642" s="18"/>
      <c r="W642" s="10"/>
      <c r="Y642" s="21"/>
      <c r="Z642" s="35"/>
    </row>
    <row r="643" spans="1:26" ht="15.9" customHeight="1" x14ac:dyDescent="0.25">
      <c r="A643" s="6"/>
      <c r="F643" s="18"/>
      <c r="G643" s="18"/>
      <c r="I643" s="18"/>
      <c r="J643" s="18"/>
      <c r="L643" s="18"/>
      <c r="M643" s="18"/>
      <c r="N643" s="18"/>
      <c r="O643" s="15"/>
      <c r="P643" s="15"/>
      <c r="Q643" s="15"/>
      <c r="R643" s="15"/>
      <c r="S643" s="15"/>
      <c r="T643" s="10"/>
      <c r="U643" s="18"/>
      <c r="W643" s="10"/>
      <c r="Y643" s="21"/>
      <c r="Z643" s="35"/>
    </row>
    <row r="644" spans="1:26" ht="15.9" customHeight="1" x14ac:dyDescent="0.25">
      <c r="A644" s="6"/>
      <c r="F644" s="18"/>
      <c r="G644" s="18"/>
      <c r="I644" s="18"/>
      <c r="J644" s="18"/>
      <c r="L644" s="18"/>
      <c r="M644" s="18"/>
      <c r="N644" s="18"/>
      <c r="O644" s="15"/>
      <c r="P644" s="15"/>
      <c r="Q644" s="15"/>
      <c r="R644" s="15"/>
      <c r="S644" s="15"/>
      <c r="T644" s="10"/>
      <c r="U644" s="18"/>
      <c r="W644" s="10"/>
      <c r="Y644" s="21"/>
      <c r="Z644" s="35"/>
    </row>
    <row r="645" spans="1:26" ht="15.9" customHeight="1" x14ac:dyDescent="0.25">
      <c r="A645" s="6"/>
      <c r="F645" s="18"/>
      <c r="G645" s="18"/>
      <c r="I645" s="18"/>
      <c r="J645" s="18"/>
      <c r="L645" s="18"/>
      <c r="M645" s="18"/>
      <c r="N645" s="18"/>
      <c r="O645" s="15"/>
      <c r="P645" s="15"/>
      <c r="Q645" s="15"/>
      <c r="R645" s="15"/>
      <c r="S645" s="15"/>
      <c r="T645" s="10"/>
      <c r="U645" s="18"/>
      <c r="W645" s="10"/>
      <c r="Y645" s="21"/>
      <c r="Z645" s="35"/>
    </row>
    <row r="646" spans="1:26" ht="15.9" customHeight="1" x14ac:dyDescent="0.25">
      <c r="A646" s="6"/>
      <c r="F646" s="18"/>
      <c r="G646" s="18"/>
      <c r="I646" s="18"/>
      <c r="J646" s="18"/>
      <c r="L646" s="18"/>
      <c r="M646" s="18"/>
      <c r="N646" s="18"/>
      <c r="O646" s="15"/>
      <c r="P646" s="15"/>
      <c r="Q646" s="15"/>
      <c r="R646" s="15"/>
      <c r="S646" s="15"/>
      <c r="T646" s="10"/>
      <c r="U646" s="18"/>
      <c r="W646" s="10"/>
      <c r="Y646" s="21"/>
      <c r="Z646" s="35"/>
    </row>
    <row r="647" spans="1:26" ht="15.9" customHeight="1" x14ac:dyDescent="0.25">
      <c r="A647" s="6"/>
      <c r="F647" s="18"/>
      <c r="G647" s="18"/>
      <c r="I647" s="18"/>
      <c r="J647" s="18"/>
      <c r="L647" s="18"/>
      <c r="M647" s="18"/>
      <c r="N647" s="18"/>
      <c r="O647" s="15"/>
      <c r="P647" s="15"/>
      <c r="Q647" s="15"/>
      <c r="R647" s="15"/>
      <c r="S647" s="15"/>
      <c r="T647" s="10"/>
      <c r="U647" s="18"/>
      <c r="W647" s="10"/>
      <c r="Y647" s="21"/>
      <c r="Z647" s="35"/>
    </row>
    <row r="648" spans="1:26" ht="15.9" customHeight="1" x14ac:dyDescent="0.25">
      <c r="A648" s="6"/>
      <c r="F648" s="18"/>
      <c r="G648" s="18"/>
      <c r="I648" s="18"/>
      <c r="J648" s="18"/>
      <c r="L648" s="18"/>
      <c r="M648" s="18"/>
      <c r="N648" s="18"/>
      <c r="O648" s="15"/>
      <c r="P648" s="15"/>
      <c r="Q648" s="15"/>
      <c r="R648" s="15"/>
      <c r="S648" s="15"/>
      <c r="T648" s="10"/>
      <c r="U648" s="18"/>
      <c r="W648" s="10"/>
      <c r="Y648" s="21"/>
      <c r="Z648" s="35"/>
    </row>
    <row r="649" spans="1:26" ht="15.9" customHeight="1" x14ac:dyDescent="0.25">
      <c r="A649" s="6"/>
      <c r="F649" s="18"/>
      <c r="G649" s="18"/>
      <c r="I649" s="18"/>
      <c r="J649" s="18"/>
      <c r="L649" s="18"/>
      <c r="M649" s="18"/>
      <c r="N649" s="18"/>
      <c r="O649" s="15"/>
      <c r="P649" s="15"/>
      <c r="Q649" s="15"/>
      <c r="R649" s="15"/>
      <c r="S649" s="15"/>
      <c r="T649" s="10"/>
      <c r="U649" s="18"/>
      <c r="W649" s="10"/>
      <c r="Y649" s="21"/>
      <c r="Z649" s="35"/>
    </row>
    <row r="650" spans="1:26" ht="15.9" customHeight="1" x14ac:dyDescent="0.25">
      <c r="A650" s="6"/>
      <c r="F650" s="18"/>
      <c r="G650" s="18"/>
      <c r="I650" s="18"/>
      <c r="J650" s="18"/>
      <c r="L650" s="18"/>
      <c r="M650" s="18"/>
      <c r="N650" s="18"/>
      <c r="O650" s="15"/>
      <c r="P650" s="15"/>
      <c r="Q650" s="15"/>
      <c r="R650" s="15"/>
      <c r="S650" s="15"/>
      <c r="T650" s="10"/>
      <c r="U650" s="18"/>
      <c r="W650" s="10"/>
      <c r="Y650" s="21"/>
      <c r="Z650" s="35"/>
    </row>
    <row r="651" spans="1:26" ht="15.9" customHeight="1" x14ac:dyDescent="0.25">
      <c r="A651" s="6"/>
      <c r="F651" s="18"/>
      <c r="G651" s="18"/>
      <c r="I651" s="18"/>
      <c r="J651" s="18"/>
      <c r="L651" s="18"/>
      <c r="M651" s="18"/>
      <c r="N651" s="18"/>
      <c r="O651" s="15"/>
      <c r="P651" s="15"/>
      <c r="Q651" s="15"/>
      <c r="R651" s="15"/>
      <c r="S651" s="15"/>
      <c r="T651" s="10"/>
      <c r="U651" s="18"/>
      <c r="W651" s="10"/>
      <c r="Y651" s="21"/>
      <c r="Z651" s="35"/>
    </row>
    <row r="652" spans="1:26" ht="15.9" customHeight="1" x14ac:dyDescent="0.25">
      <c r="A652" s="6"/>
      <c r="F652" s="18"/>
      <c r="G652" s="18"/>
      <c r="I652" s="18"/>
      <c r="J652" s="18"/>
      <c r="L652" s="18"/>
      <c r="M652" s="18"/>
      <c r="N652" s="18"/>
      <c r="O652" s="15"/>
      <c r="P652" s="15"/>
      <c r="Q652" s="15"/>
      <c r="R652" s="15"/>
      <c r="S652" s="15"/>
      <c r="T652" s="10"/>
      <c r="U652" s="18"/>
      <c r="W652" s="10"/>
      <c r="Y652" s="21"/>
      <c r="Z652" s="35"/>
    </row>
    <row r="653" spans="1:26" ht="15.9" customHeight="1" x14ac:dyDescent="0.25">
      <c r="A653" s="6"/>
      <c r="F653" s="18"/>
      <c r="G653" s="18"/>
      <c r="I653" s="18"/>
      <c r="J653" s="18"/>
      <c r="L653" s="18"/>
      <c r="M653" s="18"/>
      <c r="N653" s="18"/>
      <c r="O653" s="15"/>
      <c r="P653" s="15"/>
      <c r="Q653" s="15"/>
      <c r="R653" s="15"/>
      <c r="S653" s="15"/>
      <c r="T653" s="10"/>
      <c r="U653" s="18"/>
      <c r="W653" s="10"/>
      <c r="Y653" s="21"/>
      <c r="Z653" s="35"/>
    </row>
    <row r="654" spans="1:26" ht="15.9" customHeight="1" x14ac:dyDescent="0.25">
      <c r="A654" s="6"/>
      <c r="F654" s="18"/>
      <c r="G654" s="18"/>
      <c r="I654" s="18"/>
      <c r="J654" s="18"/>
      <c r="L654" s="18"/>
      <c r="M654" s="18"/>
      <c r="N654" s="18"/>
      <c r="O654" s="15"/>
      <c r="P654" s="15"/>
      <c r="Q654" s="15"/>
      <c r="R654" s="15"/>
      <c r="S654" s="15"/>
      <c r="T654" s="10"/>
      <c r="U654" s="18"/>
      <c r="W654" s="10"/>
      <c r="Y654" s="21"/>
      <c r="Z654" s="35"/>
    </row>
    <row r="655" spans="1:26" ht="15.9" customHeight="1" x14ac:dyDescent="0.25">
      <c r="A655" s="6"/>
      <c r="F655" s="18"/>
      <c r="G655" s="18"/>
      <c r="I655" s="18"/>
      <c r="J655" s="18"/>
      <c r="L655" s="18"/>
      <c r="M655" s="18"/>
      <c r="N655" s="18"/>
      <c r="O655" s="15"/>
      <c r="P655" s="15"/>
      <c r="Q655" s="15"/>
      <c r="R655" s="15"/>
      <c r="S655" s="15"/>
      <c r="T655" s="10"/>
      <c r="U655" s="18"/>
      <c r="W655" s="10"/>
      <c r="Y655" s="21"/>
      <c r="Z655" s="35"/>
    </row>
    <row r="656" spans="1:26" ht="15.9" customHeight="1" x14ac:dyDescent="0.25">
      <c r="A656" s="6"/>
      <c r="F656" s="18"/>
      <c r="G656" s="18"/>
      <c r="I656" s="18"/>
      <c r="J656" s="18"/>
      <c r="L656" s="18"/>
      <c r="M656" s="18"/>
      <c r="N656" s="18"/>
      <c r="O656" s="15"/>
      <c r="P656" s="15"/>
      <c r="Q656" s="15"/>
      <c r="R656" s="15"/>
      <c r="S656" s="15"/>
      <c r="T656" s="10"/>
      <c r="U656" s="18"/>
      <c r="W656" s="10"/>
      <c r="Y656" s="21"/>
      <c r="Z656" s="35"/>
    </row>
    <row r="657" spans="1:26" ht="15.9" customHeight="1" x14ac:dyDescent="0.25">
      <c r="A657" s="6"/>
      <c r="F657" s="18"/>
      <c r="G657" s="18"/>
      <c r="I657" s="18"/>
      <c r="J657" s="18"/>
      <c r="L657" s="18"/>
      <c r="M657" s="18"/>
      <c r="N657" s="18"/>
      <c r="O657" s="15"/>
      <c r="P657" s="15"/>
      <c r="Q657" s="15"/>
      <c r="R657" s="15"/>
      <c r="S657" s="15"/>
      <c r="T657" s="10"/>
      <c r="U657" s="18"/>
      <c r="W657" s="10"/>
      <c r="Y657" s="21"/>
      <c r="Z657" s="35"/>
    </row>
    <row r="658" spans="1:26" ht="15.9" customHeight="1" x14ac:dyDescent="0.25">
      <c r="A658" s="6"/>
      <c r="F658" s="18"/>
      <c r="G658" s="18"/>
      <c r="I658" s="18"/>
      <c r="J658" s="18"/>
      <c r="L658" s="18"/>
      <c r="M658" s="18"/>
      <c r="N658" s="18"/>
      <c r="O658" s="15"/>
      <c r="P658" s="15"/>
      <c r="Q658" s="15"/>
      <c r="R658" s="15"/>
      <c r="S658" s="15"/>
      <c r="T658" s="10"/>
      <c r="U658" s="18"/>
      <c r="W658" s="10"/>
      <c r="Y658" s="21"/>
      <c r="Z658" s="35"/>
    </row>
    <row r="659" spans="1:26" ht="15.9" customHeight="1" x14ac:dyDescent="0.25">
      <c r="A659" s="6"/>
      <c r="F659" s="18"/>
      <c r="G659" s="18"/>
      <c r="I659" s="18"/>
      <c r="J659" s="18"/>
      <c r="L659" s="18"/>
      <c r="M659" s="18"/>
      <c r="N659" s="18"/>
      <c r="O659" s="15"/>
      <c r="P659" s="15"/>
      <c r="Q659" s="15"/>
      <c r="R659" s="15"/>
      <c r="S659" s="15"/>
      <c r="T659" s="10"/>
      <c r="U659" s="18"/>
      <c r="W659" s="10"/>
      <c r="Y659" s="21"/>
      <c r="Z659" s="35"/>
    </row>
    <row r="660" spans="1:26" ht="15.9" customHeight="1" x14ac:dyDescent="0.25">
      <c r="A660" s="6"/>
      <c r="F660" s="18"/>
      <c r="G660" s="18"/>
      <c r="I660" s="18"/>
      <c r="J660" s="18"/>
      <c r="L660" s="18"/>
      <c r="M660" s="18"/>
      <c r="N660" s="18"/>
      <c r="O660" s="15"/>
      <c r="P660" s="15"/>
      <c r="Q660" s="15"/>
      <c r="R660" s="15"/>
      <c r="S660" s="15"/>
      <c r="T660" s="10"/>
      <c r="U660" s="18"/>
      <c r="W660" s="10"/>
      <c r="Y660" s="21"/>
      <c r="Z660" s="35"/>
    </row>
    <row r="661" spans="1:26" ht="15.9" customHeight="1" x14ac:dyDescent="0.25">
      <c r="A661" s="6"/>
      <c r="F661" s="18"/>
      <c r="G661" s="18"/>
      <c r="I661" s="18"/>
      <c r="J661" s="18"/>
      <c r="L661" s="18"/>
      <c r="M661" s="18"/>
      <c r="N661" s="18"/>
      <c r="O661" s="15"/>
      <c r="P661" s="15"/>
      <c r="Q661" s="15"/>
      <c r="R661" s="15"/>
      <c r="S661" s="15"/>
      <c r="T661" s="10"/>
      <c r="U661" s="18"/>
      <c r="W661" s="10"/>
      <c r="Y661" s="21"/>
      <c r="Z661" s="35"/>
    </row>
    <row r="662" spans="1:26" ht="15.9" customHeight="1" x14ac:dyDescent="0.25">
      <c r="A662" s="6"/>
      <c r="F662" s="18"/>
      <c r="G662" s="18"/>
      <c r="I662" s="18"/>
      <c r="J662" s="18"/>
      <c r="L662" s="18"/>
      <c r="M662" s="18"/>
      <c r="N662" s="18"/>
      <c r="O662" s="15"/>
      <c r="P662" s="15"/>
      <c r="Q662" s="15"/>
      <c r="R662" s="15"/>
      <c r="S662" s="15"/>
      <c r="T662" s="10"/>
      <c r="U662" s="18"/>
      <c r="W662" s="10"/>
      <c r="Y662" s="21"/>
      <c r="Z662" s="35"/>
    </row>
    <row r="663" spans="1:26" ht="15.9" customHeight="1" x14ac:dyDescent="0.25">
      <c r="A663" s="6"/>
      <c r="F663" s="18"/>
      <c r="G663" s="18"/>
      <c r="I663" s="18"/>
      <c r="J663" s="18"/>
      <c r="L663" s="18"/>
      <c r="M663" s="18"/>
      <c r="N663" s="18"/>
      <c r="O663" s="15"/>
      <c r="P663" s="15"/>
      <c r="Q663" s="15"/>
      <c r="R663" s="15"/>
      <c r="S663" s="15"/>
      <c r="T663" s="10"/>
      <c r="U663" s="18"/>
      <c r="W663" s="10"/>
      <c r="Y663" s="21"/>
      <c r="Z663" s="35"/>
    </row>
    <row r="664" spans="1:26" ht="15.9" customHeight="1" x14ac:dyDescent="0.25">
      <c r="A664" s="6"/>
      <c r="F664" s="18"/>
      <c r="G664" s="18"/>
      <c r="I664" s="18"/>
      <c r="J664" s="18"/>
      <c r="L664" s="18"/>
      <c r="M664" s="18"/>
      <c r="N664" s="18"/>
      <c r="O664" s="15"/>
      <c r="P664" s="15"/>
      <c r="Q664" s="15"/>
      <c r="R664" s="15"/>
      <c r="S664" s="15"/>
      <c r="T664" s="10"/>
      <c r="U664" s="18"/>
      <c r="W664" s="10"/>
      <c r="Y664" s="21"/>
      <c r="Z664" s="35"/>
    </row>
    <row r="665" spans="1:26" ht="15.9" customHeight="1" x14ac:dyDescent="0.25">
      <c r="A665" s="6"/>
      <c r="F665" s="18"/>
      <c r="G665" s="18"/>
      <c r="I665" s="18"/>
      <c r="J665" s="18"/>
      <c r="L665" s="18"/>
      <c r="M665" s="18"/>
      <c r="N665" s="18"/>
      <c r="O665" s="15"/>
      <c r="P665" s="15"/>
      <c r="Q665" s="15"/>
      <c r="R665" s="15"/>
      <c r="S665" s="15"/>
      <c r="T665" s="10"/>
      <c r="U665" s="18"/>
      <c r="W665" s="10"/>
      <c r="Y665" s="21"/>
      <c r="Z665" s="35"/>
    </row>
    <row r="666" spans="1:26" ht="15.9" customHeight="1" x14ac:dyDescent="0.25">
      <c r="A666" s="6"/>
      <c r="F666" s="18"/>
      <c r="G666" s="18"/>
      <c r="I666" s="18"/>
      <c r="J666" s="18"/>
      <c r="L666" s="18"/>
      <c r="M666" s="18"/>
      <c r="N666" s="18"/>
      <c r="O666" s="15"/>
      <c r="P666" s="15"/>
      <c r="Q666" s="15"/>
      <c r="R666" s="15"/>
      <c r="S666" s="15"/>
      <c r="T666" s="10"/>
      <c r="U666" s="18"/>
      <c r="W666" s="10"/>
      <c r="Y666" s="21"/>
      <c r="Z666" s="35"/>
    </row>
    <row r="667" spans="1:26" ht="15.9" customHeight="1" x14ac:dyDescent="0.25">
      <c r="A667" s="6"/>
      <c r="F667" s="18"/>
      <c r="G667" s="18"/>
      <c r="I667" s="18"/>
      <c r="J667" s="18"/>
      <c r="L667" s="18"/>
      <c r="M667" s="18"/>
      <c r="N667" s="18"/>
      <c r="O667" s="15"/>
      <c r="P667" s="15"/>
      <c r="Q667" s="15"/>
      <c r="R667" s="15"/>
      <c r="S667" s="15"/>
      <c r="T667" s="10"/>
      <c r="U667" s="18"/>
      <c r="W667" s="10"/>
      <c r="Y667" s="21"/>
      <c r="Z667" s="35"/>
    </row>
    <row r="668" spans="1:26" ht="15.9" customHeight="1" x14ac:dyDescent="0.25">
      <c r="A668" s="6"/>
      <c r="F668" s="18"/>
      <c r="G668" s="18"/>
      <c r="I668" s="18"/>
      <c r="J668" s="18"/>
      <c r="L668" s="18"/>
      <c r="M668" s="18"/>
      <c r="N668" s="18"/>
      <c r="O668" s="15"/>
      <c r="P668" s="15"/>
      <c r="Q668" s="15"/>
      <c r="R668" s="15"/>
      <c r="S668" s="15"/>
      <c r="T668" s="10"/>
      <c r="U668" s="18"/>
      <c r="W668" s="10"/>
      <c r="Y668" s="21"/>
      <c r="Z668" s="35"/>
    </row>
    <row r="669" spans="1:26" ht="15.9" customHeight="1" x14ac:dyDescent="0.25">
      <c r="A669" s="6"/>
      <c r="F669" s="18"/>
      <c r="G669" s="18"/>
      <c r="I669" s="18"/>
      <c r="J669" s="18"/>
      <c r="L669" s="18"/>
      <c r="M669" s="18"/>
      <c r="N669" s="18"/>
      <c r="O669" s="15"/>
      <c r="P669" s="15"/>
      <c r="Q669" s="15"/>
      <c r="R669" s="15"/>
      <c r="S669" s="15"/>
      <c r="T669" s="10"/>
      <c r="U669" s="18"/>
      <c r="W669" s="10"/>
      <c r="Y669" s="21"/>
      <c r="Z669" s="35"/>
    </row>
    <row r="670" spans="1:26" ht="15.9" customHeight="1" x14ac:dyDescent="0.25">
      <c r="A670" s="6"/>
      <c r="F670" s="18"/>
      <c r="G670" s="18"/>
      <c r="I670" s="18"/>
      <c r="J670" s="18"/>
      <c r="L670" s="18"/>
      <c r="M670" s="18"/>
      <c r="N670" s="18"/>
      <c r="O670" s="15"/>
      <c r="P670" s="15"/>
      <c r="Q670" s="15"/>
      <c r="R670" s="15"/>
      <c r="S670" s="15"/>
      <c r="T670" s="10"/>
      <c r="U670" s="18"/>
      <c r="W670" s="10"/>
      <c r="Y670" s="21"/>
      <c r="Z670" s="35"/>
    </row>
    <row r="671" spans="1:26" ht="15.9" customHeight="1" x14ac:dyDescent="0.25">
      <c r="A671" s="6"/>
      <c r="F671" s="18"/>
      <c r="G671" s="18"/>
      <c r="I671" s="18"/>
      <c r="J671" s="18"/>
      <c r="L671" s="18"/>
      <c r="M671" s="18"/>
      <c r="N671" s="18"/>
      <c r="O671" s="15"/>
      <c r="P671" s="15"/>
      <c r="Q671" s="15"/>
      <c r="R671" s="15"/>
      <c r="S671" s="15"/>
      <c r="T671" s="10"/>
      <c r="U671" s="18"/>
      <c r="W671" s="10"/>
      <c r="Y671" s="21"/>
      <c r="Z671" s="35"/>
    </row>
    <row r="672" spans="1:26" ht="15.9" customHeight="1" x14ac:dyDescent="0.25">
      <c r="A672" s="6"/>
      <c r="F672" s="18"/>
      <c r="G672" s="18"/>
      <c r="I672" s="18"/>
      <c r="J672" s="18"/>
      <c r="L672" s="18"/>
      <c r="M672" s="18"/>
      <c r="N672" s="18"/>
      <c r="O672" s="15"/>
      <c r="P672" s="15"/>
      <c r="Q672" s="15"/>
      <c r="R672" s="15"/>
      <c r="S672" s="15"/>
      <c r="T672" s="10"/>
      <c r="U672" s="18"/>
      <c r="W672" s="10"/>
      <c r="Y672" s="21"/>
      <c r="Z672" s="35"/>
    </row>
    <row r="673" spans="1:26" ht="15.9" customHeight="1" x14ac:dyDescent="0.25">
      <c r="A673" s="6"/>
      <c r="F673" s="18"/>
      <c r="G673" s="18"/>
      <c r="I673" s="18"/>
      <c r="J673" s="18"/>
      <c r="L673" s="18"/>
      <c r="M673" s="18"/>
      <c r="N673" s="18"/>
      <c r="O673" s="15"/>
      <c r="P673" s="15"/>
      <c r="Q673" s="15"/>
      <c r="R673" s="15"/>
      <c r="S673" s="15"/>
      <c r="T673" s="10"/>
      <c r="U673" s="18"/>
      <c r="W673" s="10"/>
      <c r="Y673" s="21"/>
      <c r="Z673" s="35"/>
    </row>
    <row r="674" spans="1:26" ht="15.9" customHeight="1" x14ac:dyDescent="0.25">
      <c r="A674" s="6"/>
      <c r="F674" s="18"/>
      <c r="G674" s="18"/>
      <c r="I674" s="18"/>
      <c r="J674" s="18"/>
      <c r="L674" s="18"/>
      <c r="M674" s="18"/>
      <c r="N674" s="18"/>
      <c r="O674" s="15"/>
      <c r="P674" s="15"/>
      <c r="Q674" s="15"/>
      <c r="R674" s="15"/>
      <c r="S674" s="15"/>
      <c r="T674" s="10"/>
      <c r="U674" s="18"/>
      <c r="W674" s="10"/>
      <c r="Y674" s="21"/>
      <c r="Z674" s="35"/>
    </row>
    <row r="675" spans="1:26" ht="15.9" customHeight="1" x14ac:dyDescent="0.25">
      <c r="A675" s="6"/>
      <c r="F675" s="18"/>
      <c r="G675" s="18"/>
      <c r="I675" s="18"/>
      <c r="J675" s="18"/>
      <c r="L675" s="18"/>
      <c r="M675" s="18"/>
      <c r="N675" s="18"/>
      <c r="O675" s="15"/>
      <c r="P675" s="15"/>
      <c r="Q675" s="15"/>
      <c r="R675" s="15"/>
      <c r="S675" s="15"/>
      <c r="T675" s="10"/>
      <c r="U675" s="18"/>
      <c r="W675" s="10"/>
      <c r="Y675" s="21"/>
      <c r="Z675" s="35"/>
    </row>
    <row r="676" spans="1:26" ht="15.9" customHeight="1" x14ac:dyDescent="0.25">
      <c r="A676" s="6"/>
      <c r="F676" s="18"/>
      <c r="G676" s="18"/>
      <c r="I676" s="18"/>
      <c r="J676" s="18"/>
      <c r="L676" s="18"/>
      <c r="M676" s="18"/>
      <c r="N676" s="18"/>
      <c r="O676" s="15"/>
      <c r="P676" s="15"/>
      <c r="Q676" s="15"/>
      <c r="R676" s="15"/>
      <c r="S676" s="15"/>
      <c r="T676" s="10"/>
      <c r="U676" s="18"/>
      <c r="W676" s="10"/>
      <c r="Y676" s="21"/>
      <c r="Z676" s="35"/>
    </row>
    <row r="677" spans="1:26" ht="15.9" customHeight="1" x14ac:dyDescent="0.25">
      <c r="A677" s="6"/>
      <c r="F677" s="18"/>
      <c r="G677" s="18"/>
      <c r="I677" s="18"/>
      <c r="J677" s="18"/>
      <c r="L677" s="18"/>
      <c r="M677" s="18"/>
      <c r="N677" s="18"/>
      <c r="O677" s="15"/>
      <c r="P677" s="15"/>
      <c r="Q677" s="15"/>
      <c r="R677" s="15"/>
      <c r="S677" s="15"/>
      <c r="T677" s="10"/>
      <c r="U677" s="18"/>
      <c r="W677" s="10"/>
      <c r="Y677" s="21"/>
      <c r="Z677" s="35"/>
    </row>
    <row r="678" spans="1:26" ht="15.9" customHeight="1" x14ac:dyDescent="0.25">
      <c r="A678" s="6"/>
      <c r="F678" s="18"/>
      <c r="G678" s="18"/>
      <c r="I678" s="18"/>
      <c r="J678" s="18"/>
      <c r="L678" s="18"/>
      <c r="M678" s="18"/>
      <c r="N678" s="18"/>
      <c r="O678" s="15"/>
      <c r="P678" s="15"/>
      <c r="Q678" s="15"/>
      <c r="R678" s="15"/>
      <c r="S678" s="15"/>
      <c r="T678" s="10"/>
      <c r="U678" s="18"/>
      <c r="W678" s="10"/>
      <c r="Y678" s="21"/>
      <c r="Z678" s="35"/>
    </row>
    <row r="679" spans="1:26" ht="15.9" customHeight="1" x14ac:dyDescent="0.25">
      <c r="A679" s="6"/>
      <c r="F679" s="18"/>
      <c r="G679" s="18"/>
      <c r="I679" s="18"/>
      <c r="J679" s="18"/>
      <c r="L679" s="18"/>
      <c r="M679" s="18"/>
      <c r="N679" s="18"/>
      <c r="O679" s="15"/>
      <c r="P679" s="15"/>
      <c r="Q679" s="15"/>
      <c r="R679" s="15"/>
      <c r="S679" s="15"/>
      <c r="T679" s="10"/>
      <c r="U679" s="18"/>
      <c r="W679" s="10"/>
      <c r="Y679" s="21"/>
      <c r="Z679" s="35"/>
    </row>
    <row r="680" spans="1:26" ht="15.9" customHeight="1" x14ac:dyDescent="0.25">
      <c r="A680" s="6"/>
      <c r="F680" s="18"/>
      <c r="G680" s="18"/>
      <c r="I680" s="18"/>
      <c r="J680" s="18"/>
      <c r="L680" s="18"/>
      <c r="M680" s="18"/>
      <c r="N680" s="18"/>
      <c r="O680" s="15"/>
      <c r="P680" s="15"/>
      <c r="Q680" s="15"/>
      <c r="R680" s="15"/>
      <c r="S680" s="15"/>
      <c r="T680" s="10"/>
      <c r="U680" s="18"/>
      <c r="W680" s="10"/>
      <c r="Y680" s="21"/>
      <c r="Z680" s="35"/>
    </row>
    <row r="681" spans="1:26" ht="15.9" customHeight="1" x14ac:dyDescent="0.25">
      <c r="A681" s="6"/>
      <c r="F681" s="18"/>
      <c r="G681" s="18"/>
      <c r="I681" s="18"/>
      <c r="J681" s="18"/>
      <c r="L681" s="18"/>
      <c r="M681" s="18"/>
      <c r="N681" s="18"/>
      <c r="O681" s="15"/>
      <c r="P681" s="15"/>
      <c r="Q681" s="15"/>
      <c r="R681" s="15"/>
      <c r="S681" s="15"/>
      <c r="T681" s="10"/>
      <c r="U681" s="18"/>
      <c r="W681" s="10"/>
      <c r="Y681" s="21"/>
      <c r="Z681" s="35"/>
    </row>
    <row r="682" spans="1:26" ht="15.9" customHeight="1" x14ac:dyDescent="0.25">
      <c r="A682" s="6"/>
      <c r="F682" s="18"/>
      <c r="G682" s="18"/>
      <c r="I682" s="18"/>
      <c r="J682" s="18"/>
      <c r="L682" s="18"/>
      <c r="M682" s="18"/>
      <c r="N682" s="18"/>
      <c r="O682" s="15"/>
      <c r="P682" s="15"/>
      <c r="Q682" s="15"/>
      <c r="R682" s="15"/>
      <c r="S682" s="15"/>
      <c r="T682" s="10"/>
      <c r="U682" s="18"/>
      <c r="W682" s="10"/>
      <c r="Y682" s="21"/>
      <c r="Z682" s="35"/>
    </row>
    <row r="683" spans="1:26" ht="15.9" customHeight="1" x14ac:dyDescent="0.25">
      <c r="A683" s="6"/>
      <c r="F683" s="18"/>
      <c r="G683" s="18"/>
      <c r="I683" s="18"/>
      <c r="J683" s="18"/>
      <c r="L683" s="18"/>
      <c r="M683" s="18"/>
      <c r="N683" s="18"/>
      <c r="O683" s="15"/>
      <c r="P683" s="15"/>
      <c r="Q683" s="15"/>
      <c r="R683" s="15"/>
      <c r="S683" s="15"/>
      <c r="T683" s="10"/>
      <c r="U683" s="18"/>
      <c r="W683" s="10"/>
      <c r="Y683" s="21"/>
      <c r="Z683" s="35"/>
    </row>
    <row r="684" spans="1:26" ht="15.9" customHeight="1" x14ac:dyDescent="0.25">
      <c r="A684" s="6"/>
      <c r="F684" s="18"/>
      <c r="G684" s="18"/>
      <c r="I684" s="18"/>
      <c r="J684" s="18"/>
      <c r="L684" s="18"/>
      <c r="M684" s="18"/>
      <c r="N684" s="18"/>
      <c r="O684" s="15"/>
      <c r="P684" s="15"/>
      <c r="Q684" s="15"/>
      <c r="R684" s="15"/>
      <c r="S684" s="15"/>
      <c r="T684" s="10"/>
      <c r="U684" s="18"/>
      <c r="W684" s="10"/>
      <c r="Y684" s="21"/>
      <c r="Z684" s="35"/>
    </row>
    <row r="685" spans="1:26" ht="15.9" customHeight="1" x14ac:dyDescent="0.25">
      <c r="A685" s="6"/>
      <c r="F685" s="18"/>
      <c r="G685" s="18"/>
      <c r="I685" s="18"/>
      <c r="J685" s="18"/>
      <c r="L685" s="18"/>
      <c r="M685" s="18"/>
      <c r="N685" s="18"/>
      <c r="O685" s="15"/>
      <c r="P685" s="15"/>
      <c r="Q685" s="15"/>
      <c r="R685" s="15"/>
      <c r="S685" s="15"/>
      <c r="T685" s="10"/>
      <c r="U685" s="18"/>
      <c r="W685" s="10"/>
      <c r="Y685" s="21"/>
      <c r="Z685" s="35"/>
    </row>
    <row r="686" spans="1:26" ht="15.9" customHeight="1" x14ac:dyDescent="0.25">
      <c r="A686" s="6"/>
      <c r="F686" s="18"/>
      <c r="G686" s="18"/>
      <c r="I686" s="18"/>
      <c r="J686" s="18"/>
      <c r="L686" s="18"/>
      <c r="M686" s="18"/>
      <c r="N686" s="18"/>
      <c r="O686" s="15"/>
      <c r="P686" s="15"/>
      <c r="Q686" s="15"/>
      <c r="R686" s="15"/>
      <c r="S686" s="15"/>
      <c r="T686" s="10"/>
      <c r="U686" s="18"/>
      <c r="W686" s="10"/>
      <c r="Y686" s="21"/>
      <c r="Z686" s="35"/>
    </row>
    <row r="687" spans="1:26" ht="15.9" customHeight="1" x14ac:dyDescent="0.25">
      <c r="A687" s="6"/>
      <c r="F687" s="18"/>
      <c r="G687" s="18"/>
      <c r="I687" s="18"/>
      <c r="J687" s="18"/>
      <c r="L687" s="18"/>
      <c r="M687" s="18"/>
      <c r="N687" s="18"/>
      <c r="O687" s="15"/>
      <c r="P687" s="15"/>
      <c r="Q687" s="15"/>
      <c r="R687" s="15"/>
      <c r="S687" s="15"/>
      <c r="T687" s="10"/>
      <c r="U687" s="18"/>
      <c r="W687" s="10"/>
      <c r="Y687" s="21"/>
      <c r="Z687" s="35"/>
    </row>
    <row r="688" spans="1:26" ht="15.9" customHeight="1" x14ac:dyDescent="0.25">
      <c r="A688" s="6"/>
      <c r="F688" s="18"/>
      <c r="G688" s="18"/>
      <c r="I688" s="18"/>
      <c r="J688" s="18"/>
      <c r="L688" s="18"/>
      <c r="M688" s="18"/>
      <c r="N688" s="18"/>
      <c r="O688" s="15"/>
      <c r="P688" s="15"/>
      <c r="Q688" s="15"/>
      <c r="R688" s="15"/>
      <c r="S688" s="15"/>
      <c r="T688" s="10"/>
      <c r="U688" s="18"/>
      <c r="W688" s="10"/>
      <c r="Y688" s="21"/>
      <c r="Z688" s="35"/>
    </row>
    <row r="689" spans="1:26" ht="15.9" customHeight="1" x14ac:dyDescent="0.25">
      <c r="A689" s="6"/>
      <c r="F689" s="18"/>
      <c r="G689" s="18"/>
      <c r="I689" s="18"/>
      <c r="J689" s="18"/>
      <c r="L689" s="18"/>
      <c r="M689" s="18"/>
      <c r="N689" s="18"/>
      <c r="O689" s="15"/>
      <c r="P689" s="15"/>
      <c r="Q689" s="15"/>
      <c r="R689" s="15"/>
      <c r="S689" s="15"/>
      <c r="T689" s="10"/>
      <c r="U689" s="18"/>
      <c r="W689" s="10"/>
      <c r="Y689" s="21"/>
      <c r="Z689" s="35"/>
    </row>
    <row r="690" spans="1:26" ht="15.9" customHeight="1" x14ac:dyDescent="0.25">
      <c r="A690" s="6"/>
      <c r="F690" s="18"/>
      <c r="G690" s="18"/>
      <c r="I690" s="18"/>
      <c r="J690" s="18"/>
      <c r="L690" s="18"/>
      <c r="M690" s="18"/>
      <c r="N690" s="18"/>
      <c r="O690" s="15"/>
      <c r="P690" s="15"/>
      <c r="Q690" s="15"/>
      <c r="R690" s="15"/>
      <c r="S690" s="15"/>
      <c r="T690" s="10"/>
      <c r="U690" s="18"/>
      <c r="W690" s="10"/>
      <c r="Y690" s="21"/>
      <c r="Z690" s="35"/>
    </row>
    <row r="691" spans="1:26" ht="15.9" customHeight="1" x14ac:dyDescent="0.25">
      <c r="A691" s="6"/>
      <c r="F691" s="18"/>
      <c r="G691" s="18"/>
      <c r="I691" s="18"/>
      <c r="J691" s="18"/>
      <c r="L691" s="18"/>
      <c r="M691" s="18"/>
      <c r="N691" s="18"/>
      <c r="O691" s="15"/>
      <c r="P691" s="15"/>
      <c r="Q691" s="15"/>
      <c r="R691" s="15"/>
      <c r="S691" s="15"/>
      <c r="T691" s="10"/>
      <c r="U691" s="18"/>
      <c r="W691" s="10"/>
      <c r="Y691" s="21"/>
      <c r="Z691" s="35"/>
    </row>
    <row r="692" spans="1:26" ht="15.9" customHeight="1" x14ac:dyDescent="0.25">
      <c r="A692" s="6"/>
      <c r="F692" s="18"/>
      <c r="G692" s="18"/>
      <c r="I692" s="18"/>
      <c r="J692" s="18"/>
      <c r="L692" s="18"/>
      <c r="M692" s="18"/>
      <c r="N692" s="18"/>
      <c r="O692" s="15"/>
      <c r="P692" s="15"/>
      <c r="Q692" s="15"/>
      <c r="R692" s="15"/>
      <c r="S692" s="15"/>
      <c r="T692" s="10"/>
      <c r="U692" s="18"/>
      <c r="W692" s="10"/>
      <c r="Y692" s="21"/>
      <c r="Z692" s="35"/>
    </row>
    <row r="693" spans="1:26" ht="15.9" customHeight="1" x14ac:dyDescent="0.25">
      <c r="A693" s="6"/>
      <c r="F693" s="18"/>
      <c r="G693" s="18"/>
      <c r="I693" s="18"/>
      <c r="J693" s="18"/>
      <c r="L693" s="18"/>
      <c r="M693" s="18"/>
      <c r="N693" s="18"/>
      <c r="O693" s="15"/>
      <c r="P693" s="15"/>
      <c r="Q693" s="15"/>
      <c r="R693" s="15"/>
      <c r="S693" s="15"/>
      <c r="T693" s="10"/>
      <c r="U693" s="18"/>
      <c r="W693" s="10"/>
      <c r="Y693" s="21"/>
      <c r="Z693" s="35"/>
    </row>
    <row r="694" spans="1:26" ht="15.9" customHeight="1" x14ac:dyDescent="0.25">
      <c r="A694" s="6"/>
      <c r="F694" s="18"/>
      <c r="G694" s="18"/>
      <c r="I694" s="18"/>
      <c r="J694" s="18"/>
      <c r="L694" s="18"/>
      <c r="M694" s="18"/>
      <c r="N694" s="18"/>
      <c r="O694" s="15"/>
      <c r="P694" s="15"/>
      <c r="Q694" s="15"/>
      <c r="R694" s="15"/>
      <c r="S694" s="15"/>
      <c r="T694" s="10"/>
      <c r="U694" s="18"/>
      <c r="W694" s="10"/>
      <c r="Y694" s="21"/>
      <c r="Z694" s="35"/>
    </row>
    <row r="695" spans="1:26" ht="15.9" customHeight="1" x14ac:dyDescent="0.25">
      <c r="A695" s="6"/>
      <c r="F695" s="18"/>
      <c r="G695" s="18"/>
      <c r="I695" s="18"/>
      <c r="J695" s="18"/>
      <c r="L695" s="18"/>
      <c r="M695" s="18"/>
      <c r="N695" s="18"/>
      <c r="O695" s="15"/>
      <c r="P695" s="15"/>
      <c r="Q695" s="15"/>
      <c r="R695" s="15"/>
      <c r="S695" s="15"/>
      <c r="T695" s="10"/>
      <c r="U695" s="18"/>
      <c r="W695" s="10"/>
      <c r="Y695" s="21"/>
      <c r="Z695" s="35"/>
    </row>
    <row r="696" spans="1:26" ht="15.9" customHeight="1" x14ac:dyDescent="0.25">
      <c r="A696" s="6"/>
      <c r="F696" s="18"/>
      <c r="G696" s="18"/>
      <c r="I696" s="18"/>
      <c r="J696" s="18"/>
      <c r="L696" s="18"/>
      <c r="M696" s="18"/>
      <c r="N696" s="18"/>
      <c r="O696" s="15"/>
      <c r="P696" s="15"/>
      <c r="Q696" s="15"/>
      <c r="R696" s="15"/>
      <c r="S696" s="15"/>
      <c r="T696" s="10"/>
      <c r="U696" s="18"/>
      <c r="W696" s="10"/>
      <c r="Y696" s="21"/>
      <c r="Z696" s="35"/>
    </row>
    <row r="697" spans="1:26" ht="15.9" customHeight="1" x14ac:dyDescent="0.25">
      <c r="A697" s="6"/>
      <c r="F697" s="18"/>
      <c r="G697" s="18"/>
      <c r="I697" s="18"/>
      <c r="J697" s="18"/>
      <c r="L697" s="18"/>
      <c r="M697" s="18"/>
      <c r="N697" s="18"/>
      <c r="O697" s="15"/>
      <c r="P697" s="15"/>
      <c r="Q697" s="15"/>
      <c r="R697" s="15"/>
      <c r="S697" s="15"/>
      <c r="T697" s="10"/>
      <c r="U697" s="18"/>
      <c r="W697" s="10"/>
      <c r="Y697" s="21"/>
      <c r="Z697" s="35"/>
    </row>
    <row r="698" spans="1:26" ht="15.9" customHeight="1" x14ac:dyDescent="0.25">
      <c r="A698" s="6"/>
      <c r="F698" s="18"/>
      <c r="G698" s="18"/>
      <c r="I698" s="18"/>
      <c r="J698" s="18"/>
      <c r="L698" s="18"/>
      <c r="M698" s="18"/>
      <c r="N698" s="18"/>
      <c r="O698" s="15"/>
      <c r="P698" s="15"/>
      <c r="Q698" s="15"/>
      <c r="R698" s="15"/>
      <c r="S698" s="15"/>
      <c r="T698" s="10"/>
      <c r="U698" s="18"/>
      <c r="W698" s="10"/>
      <c r="Y698" s="21"/>
      <c r="Z698" s="35"/>
    </row>
    <row r="699" spans="1:26" ht="15.9" customHeight="1" x14ac:dyDescent="0.25">
      <c r="A699" s="6"/>
      <c r="F699" s="18"/>
      <c r="G699" s="18"/>
      <c r="I699" s="18"/>
      <c r="J699" s="18"/>
      <c r="L699" s="18"/>
      <c r="M699" s="18"/>
      <c r="N699" s="18"/>
      <c r="O699" s="15"/>
      <c r="P699" s="15"/>
      <c r="Q699" s="15"/>
      <c r="R699" s="15"/>
      <c r="S699" s="15"/>
      <c r="T699" s="10"/>
      <c r="U699" s="18"/>
      <c r="W699" s="10"/>
      <c r="Y699" s="21"/>
      <c r="Z699" s="35"/>
    </row>
    <row r="700" spans="1:26" ht="15.9" customHeight="1" x14ac:dyDescent="0.25">
      <c r="A700" s="6"/>
      <c r="F700" s="18"/>
      <c r="G700" s="18"/>
      <c r="I700" s="18"/>
      <c r="J700" s="18"/>
      <c r="L700" s="18"/>
      <c r="M700" s="18"/>
      <c r="N700" s="18"/>
      <c r="O700" s="15"/>
      <c r="P700" s="15"/>
      <c r="Q700" s="15"/>
      <c r="R700" s="15"/>
      <c r="S700" s="15"/>
      <c r="T700" s="10"/>
      <c r="U700" s="18"/>
      <c r="W700" s="10"/>
      <c r="Y700" s="21"/>
      <c r="Z700" s="35"/>
    </row>
    <row r="701" spans="1:26" ht="15.9" customHeight="1" x14ac:dyDescent="0.25">
      <c r="A701" s="6"/>
      <c r="F701" s="18"/>
      <c r="G701" s="18"/>
      <c r="I701" s="18"/>
      <c r="J701" s="18"/>
      <c r="L701" s="18"/>
      <c r="M701" s="18"/>
      <c r="N701" s="18"/>
      <c r="O701" s="15"/>
      <c r="P701" s="15"/>
      <c r="Q701" s="15"/>
      <c r="R701" s="15"/>
      <c r="S701" s="15"/>
      <c r="T701" s="10"/>
      <c r="U701" s="18"/>
      <c r="W701" s="10"/>
      <c r="Y701" s="21"/>
      <c r="Z701" s="35"/>
    </row>
    <row r="702" spans="1:26" ht="15.9" customHeight="1" x14ac:dyDescent="0.25">
      <c r="A702" s="6"/>
      <c r="F702" s="18"/>
      <c r="G702" s="18"/>
      <c r="I702" s="18"/>
      <c r="J702" s="18"/>
      <c r="L702" s="18"/>
      <c r="M702" s="18"/>
      <c r="N702" s="18"/>
      <c r="O702" s="15"/>
      <c r="P702" s="15"/>
      <c r="Q702" s="15"/>
      <c r="R702" s="15"/>
      <c r="S702" s="15"/>
      <c r="T702" s="10"/>
      <c r="U702" s="18"/>
      <c r="W702" s="10"/>
      <c r="Y702" s="21"/>
      <c r="Z702" s="35"/>
    </row>
    <row r="703" spans="1:26" ht="15.9" customHeight="1" x14ac:dyDescent="0.25">
      <c r="A703" s="6"/>
      <c r="F703" s="18"/>
      <c r="G703" s="18"/>
      <c r="I703" s="18"/>
      <c r="J703" s="18"/>
      <c r="L703" s="18"/>
      <c r="M703" s="18"/>
      <c r="N703" s="18"/>
      <c r="O703" s="15"/>
      <c r="P703" s="15"/>
      <c r="Q703" s="15"/>
      <c r="R703" s="15"/>
      <c r="S703" s="15"/>
      <c r="T703" s="10"/>
      <c r="U703" s="18"/>
      <c r="W703" s="10"/>
      <c r="Y703" s="21"/>
      <c r="Z703" s="35"/>
    </row>
    <row r="704" spans="1:26" ht="15.9" customHeight="1" x14ac:dyDescent="0.25">
      <c r="A704" s="6"/>
      <c r="F704" s="18"/>
      <c r="G704" s="18"/>
      <c r="I704" s="18"/>
      <c r="J704" s="18"/>
      <c r="L704" s="18"/>
      <c r="M704" s="18"/>
      <c r="N704" s="18"/>
      <c r="O704" s="15"/>
      <c r="P704" s="15"/>
      <c r="Q704" s="15"/>
      <c r="R704" s="15"/>
      <c r="S704" s="15"/>
      <c r="T704" s="10"/>
      <c r="U704" s="18"/>
      <c r="W704" s="10"/>
      <c r="Y704" s="21"/>
      <c r="Z704" s="35"/>
    </row>
    <row r="705" spans="1:26" ht="15.9" customHeight="1" x14ac:dyDescent="0.25">
      <c r="A705" s="6"/>
      <c r="F705" s="18"/>
      <c r="G705" s="18"/>
      <c r="I705" s="18"/>
      <c r="J705" s="18"/>
      <c r="L705" s="18"/>
      <c r="M705" s="18"/>
      <c r="N705" s="18"/>
      <c r="O705" s="15"/>
      <c r="P705" s="15"/>
      <c r="Q705" s="15"/>
      <c r="R705" s="15"/>
      <c r="S705" s="15"/>
      <c r="T705" s="10"/>
      <c r="U705" s="18"/>
      <c r="W705" s="10"/>
      <c r="Y705" s="21"/>
      <c r="Z705" s="35"/>
    </row>
    <row r="706" spans="1:26" ht="15.9" customHeight="1" x14ac:dyDescent="0.25">
      <c r="A706" s="6"/>
      <c r="F706" s="18"/>
      <c r="G706" s="18"/>
      <c r="I706" s="18"/>
      <c r="J706" s="18"/>
      <c r="L706" s="18"/>
      <c r="M706" s="18"/>
      <c r="N706" s="18"/>
      <c r="O706" s="15"/>
      <c r="P706" s="15"/>
      <c r="Q706" s="15"/>
      <c r="R706" s="15"/>
      <c r="S706" s="15"/>
      <c r="T706" s="10"/>
      <c r="U706" s="18"/>
      <c r="W706" s="10"/>
      <c r="Y706" s="21"/>
      <c r="Z706" s="35"/>
    </row>
    <row r="707" spans="1:26" ht="15.9" customHeight="1" x14ac:dyDescent="0.25">
      <c r="A707" s="6"/>
      <c r="F707" s="18"/>
      <c r="G707" s="18"/>
      <c r="I707" s="18"/>
      <c r="J707" s="18"/>
      <c r="L707" s="18"/>
      <c r="M707" s="18"/>
      <c r="N707" s="18"/>
      <c r="O707" s="15"/>
      <c r="P707" s="15"/>
      <c r="Q707" s="15"/>
      <c r="R707" s="15"/>
      <c r="S707" s="15"/>
      <c r="T707" s="10"/>
      <c r="U707" s="18"/>
      <c r="W707" s="10"/>
      <c r="Y707" s="21"/>
      <c r="Z707" s="35"/>
    </row>
    <row r="708" spans="1:26" ht="15.9" customHeight="1" x14ac:dyDescent="0.25">
      <c r="A708" s="6"/>
      <c r="F708" s="18"/>
      <c r="G708" s="18"/>
      <c r="I708" s="18"/>
      <c r="J708" s="18"/>
      <c r="L708" s="18"/>
      <c r="M708" s="18"/>
      <c r="N708" s="18"/>
      <c r="O708" s="15"/>
      <c r="P708" s="15"/>
      <c r="Q708" s="15"/>
      <c r="R708" s="15"/>
      <c r="S708" s="15"/>
      <c r="T708" s="10"/>
      <c r="U708" s="18"/>
      <c r="W708" s="10"/>
      <c r="Y708" s="21"/>
      <c r="Z708" s="35"/>
    </row>
    <row r="709" spans="1:26" ht="15.9" customHeight="1" x14ac:dyDescent="0.25">
      <c r="A709" s="6"/>
      <c r="F709" s="18"/>
      <c r="G709" s="18"/>
      <c r="I709" s="18"/>
      <c r="J709" s="18"/>
      <c r="L709" s="18"/>
      <c r="M709" s="18"/>
      <c r="N709" s="18"/>
      <c r="O709" s="15"/>
      <c r="P709" s="15"/>
      <c r="Q709" s="15"/>
      <c r="R709" s="15"/>
      <c r="S709" s="15"/>
      <c r="T709" s="10"/>
      <c r="U709" s="18"/>
      <c r="W709" s="10"/>
      <c r="Y709" s="21"/>
      <c r="Z709" s="35"/>
    </row>
    <row r="710" spans="1:26" ht="15.9" customHeight="1" x14ac:dyDescent="0.25">
      <c r="A710" s="6"/>
      <c r="F710" s="18"/>
      <c r="G710" s="18"/>
      <c r="I710" s="18"/>
      <c r="J710" s="18"/>
      <c r="L710" s="18"/>
      <c r="M710" s="18"/>
      <c r="N710" s="18"/>
      <c r="O710" s="15"/>
      <c r="P710" s="15"/>
      <c r="Q710" s="15"/>
      <c r="R710" s="15"/>
      <c r="S710" s="15"/>
      <c r="T710" s="10"/>
      <c r="U710" s="18"/>
      <c r="W710" s="10"/>
      <c r="Y710" s="21"/>
      <c r="Z710" s="35"/>
    </row>
    <row r="711" spans="1:26" ht="15.9" customHeight="1" x14ac:dyDescent="0.25">
      <c r="A711" s="6"/>
      <c r="F711" s="18"/>
      <c r="G711" s="18"/>
      <c r="I711" s="18"/>
      <c r="J711" s="18"/>
      <c r="L711" s="18"/>
      <c r="M711" s="18"/>
      <c r="N711" s="18"/>
      <c r="O711" s="15"/>
      <c r="P711" s="15"/>
      <c r="Q711" s="15"/>
      <c r="R711" s="15"/>
      <c r="S711" s="15"/>
      <c r="T711" s="10"/>
      <c r="U711" s="18"/>
      <c r="W711" s="10"/>
      <c r="Y711" s="21"/>
      <c r="Z711" s="35"/>
    </row>
    <row r="712" spans="1:26" ht="15.9" customHeight="1" x14ac:dyDescent="0.25">
      <c r="A712" s="6"/>
      <c r="F712" s="18"/>
      <c r="G712" s="18"/>
      <c r="I712" s="18"/>
      <c r="J712" s="18"/>
      <c r="L712" s="18"/>
      <c r="M712" s="18"/>
      <c r="N712" s="18"/>
      <c r="O712" s="15"/>
      <c r="P712" s="15"/>
      <c r="Q712" s="15"/>
      <c r="R712" s="15"/>
      <c r="S712" s="15"/>
      <c r="T712" s="10"/>
      <c r="U712" s="18"/>
      <c r="W712" s="10"/>
      <c r="Y712" s="21"/>
      <c r="Z712" s="35"/>
    </row>
    <row r="713" spans="1:26" ht="15.9" customHeight="1" x14ac:dyDescent="0.25">
      <c r="A713" s="6"/>
      <c r="F713" s="18"/>
      <c r="G713" s="18"/>
      <c r="I713" s="18"/>
      <c r="J713" s="18"/>
      <c r="L713" s="18"/>
      <c r="M713" s="18"/>
      <c r="N713" s="18"/>
      <c r="O713" s="15"/>
      <c r="P713" s="15"/>
      <c r="Q713" s="15"/>
      <c r="R713" s="15"/>
      <c r="S713" s="15"/>
      <c r="T713" s="10"/>
      <c r="U713" s="18"/>
      <c r="W713" s="10"/>
      <c r="Y713" s="21"/>
      <c r="Z713" s="35"/>
    </row>
    <row r="714" spans="1:26" ht="15.9" customHeight="1" x14ac:dyDescent="0.25">
      <c r="A714" s="6"/>
      <c r="F714" s="18"/>
      <c r="G714" s="18"/>
      <c r="I714" s="18"/>
      <c r="J714" s="18"/>
      <c r="L714" s="18"/>
      <c r="M714" s="18"/>
      <c r="N714" s="18"/>
      <c r="O714" s="15"/>
      <c r="P714" s="15"/>
      <c r="Q714" s="15"/>
      <c r="R714" s="15"/>
      <c r="S714" s="15"/>
      <c r="T714" s="10"/>
      <c r="U714" s="18"/>
      <c r="W714" s="10"/>
      <c r="Y714" s="21"/>
      <c r="Z714" s="35"/>
    </row>
    <row r="715" spans="1:26" ht="15.9" customHeight="1" x14ac:dyDescent="0.25">
      <c r="A715" s="6"/>
      <c r="F715" s="18"/>
      <c r="G715" s="18"/>
      <c r="I715" s="18"/>
      <c r="J715" s="18"/>
      <c r="L715" s="18"/>
      <c r="M715" s="18"/>
      <c r="N715" s="18"/>
      <c r="O715" s="15"/>
      <c r="P715" s="15"/>
      <c r="Q715" s="15"/>
      <c r="R715" s="15"/>
      <c r="S715" s="15"/>
      <c r="T715" s="10"/>
      <c r="U715" s="18"/>
      <c r="W715" s="10"/>
      <c r="Y715" s="21"/>
      <c r="Z715" s="35"/>
    </row>
    <row r="716" spans="1:26" ht="15.9" customHeight="1" x14ac:dyDescent="0.25">
      <c r="A716" s="6"/>
      <c r="F716" s="18"/>
      <c r="G716" s="18"/>
      <c r="I716" s="18"/>
      <c r="J716" s="18"/>
      <c r="L716" s="18"/>
      <c r="M716" s="18"/>
      <c r="N716" s="18"/>
      <c r="O716" s="15"/>
      <c r="P716" s="15"/>
      <c r="Q716" s="15"/>
      <c r="R716" s="15"/>
      <c r="S716" s="15"/>
      <c r="T716" s="10"/>
      <c r="U716" s="18"/>
      <c r="W716" s="10"/>
      <c r="Y716" s="21"/>
      <c r="Z716" s="35"/>
    </row>
    <row r="717" spans="1:26" ht="15.9" customHeight="1" x14ac:dyDescent="0.25">
      <c r="A717" s="6"/>
      <c r="F717" s="18"/>
      <c r="G717" s="18"/>
      <c r="I717" s="18"/>
      <c r="J717" s="18"/>
      <c r="L717" s="18"/>
      <c r="M717" s="18"/>
      <c r="N717" s="18"/>
      <c r="O717" s="15"/>
      <c r="P717" s="15"/>
      <c r="Q717" s="15"/>
      <c r="R717" s="15"/>
      <c r="S717" s="15"/>
      <c r="T717" s="10"/>
      <c r="U717" s="18"/>
      <c r="W717" s="10"/>
      <c r="Y717" s="21"/>
      <c r="Z717" s="35"/>
    </row>
    <row r="718" spans="1:26" ht="15.9" customHeight="1" x14ac:dyDescent="0.25">
      <c r="A718" s="6"/>
      <c r="F718" s="18"/>
      <c r="G718" s="18"/>
      <c r="I718" s="18"/>
      <c r="J718" s="18"/>
      <c r="L718" s="18"/>
      <c r="M718" s="18"/>
      <c r="N718" s="18"/>
      <c r="O718" s="15"/>
      <c r="P718" s="15"/>
      <c r="Q718" s="15"/>
      <c r="R718" s="15"/>
      <c r="S718" s="15"/>
      <c r="T718" s="10"/>
      <c r="U718" s="18"/>
      <c r="W718" s="10"/>
      <c r="Y718" s="21"/>
      <c r="Z718" s="35"/>
    </row>
    <row r="719" spans="1:26" ht="15.9" customHeight="1" x14ac:dyDescent="0.25">
      <c r="A719" s="6"/>
      <c r="F719" s="18"/>
      <c r="G719" s="18"/>
      <c r="I719" s="18"/>
      <c r="J719" s="18"/>
      <c r="L719" s="18"/>
      <c r="M719" s="18"/>
      <c r="N719" s="18"/>
      <c r="O719" s="15"/>
      <c r="P719" s="15"/>
      <c r="Q719" s="15"/>
      <c r="R719" s="15"/>
      <c r="S719" s="15"/>
      <c r="T719" s="10"/>
      <c r="U719" s="18"/>
      <c r="W719" s="10"/>
      <c r="Y719" s="21"/>
      <c r="Z719" s="35"/>
    </row>
    <row r="720" spans="1:26" ht="15.9" customHeight="1" x14ac:dyDescent="0.25">
      <c r="A720" s="6"/>
      <c r="F720" s="18"/>
      <c r="G720" s="18"/>
      <c r="I720" s="18"/>
      <c r="J720" s="18"/>
      <c r="L720" s="18"/>
      <c r="M720" s="18"/>
      <c r="N720" s="18"/>
      <c r="O720" s="15"/>
      <c r="P720" s="15"/>
      <c r="Q720" s="15"/>
      <c r="R720" s="15"/>
      <c r="S720" s="15"/>
      <c r="T720" s="10"/>
      <c r="U720" s="18"/>
      <c r="W720" s="10"/>
      <c r="Y720" s="21"/>
      <c r="Z720" s="35"/>
    </row>
    <row r="721" spans="1:26" ht="15.9" customHeight="1" x14ac:dyDescent="0.25">
      <c r="A721" s="6"/>
      <c r="F721" s="18"/>
      <c r="G721" s="18"/>
      <c r="I721" s="18"/>
      <c r="J721" s="18"/>
      <c r="L721" s="18"/>
      <c r="M721" s="18"/>
      <c r="N721" s="18"/>
      <c r="O721" s="15"/>
      <c r="P721" s="15"/>
      <c r="Q721" s="15"/>
      <c r="R721" s="15"/>
      <c r="S721" s="15"/>
      <c r="T721" s="10"/>
      <c r="U721" s="18"/>
      <c r="W721" s="10"/>
      <c r="Y721" s="21"/>
      <c r="Z721" s="35"/>
    </row>
    <row r="722" spans="1:26" ht="15.9" customHeight="1" x14ac:dyDescent="0.25">
      <c r="A722" s="6"/>
      <c r="F722" s="18"/>
      <c r="G722" s="18"/>
      <c r="I722" s="18"/>
      <c r="J722" s="18"/>
      <c r="L722" s="18"/>
      <c r="M722" s="18"/>
      <c r="N722" s="18"/>
      <c r="O722" s="15"/>
      <c r="P722" s="15"/>
      <c r="Q722" s="15"/>
      <c r="R722" s="15"/>
      <c r="S722" s="15"/>
      <c r="T722" s="10"/>
      <c r="U722" s="18"/>
      <c r="W722" s="10"/>
      <c r="Y722" s="21"/>
      <c r="Z722" s="35"/>
    </row>
    <row r="723" spans="1:26" ht="15.9" customHeight="1" x14ac:dyDescent="0.25">
      <c r="A723" s="6"/>
      <c r="F723" s="18"/>
      <c r="G723" s="18"/>
      <c r="I723" s="18"/>
      <c r="J723" s="18"/>
      <c r="L723" s="18"/>
      <c r="M723" s="18"/>
      <c r="N723" s="18"/>
      <c r="O723" s="15"/>
      <c r="P723" s="15"/>
      <c r="Q723" s="15"/>
      <c r="R723" s="15"/>
      <c r="S723" s="15"/>
      <c r="T723" s="10"/>
      <c r="U723" s="18"/>
      <c r="W723" s="10"/>
      <c r="Y723" s="21"/>
      <c r="Z723" s="35"/>
    </row>
    <row r="724" spans="1:26" ht="15.9" customHeight="1" x14ac:dyDescent="0.25">
      <c r="A724" s="6"/>
      <c r="F724" s="18"/>
      <c r="G724" s="18"/>
      <c r="I724" s="18"/>
      <c r="J724" s="18"/>
      <c r="L724" s="18"/>
      <c r="M724" s="18"/>
      <c r="N724" s="18"/>
      <c r="O724" s="15"/>
      <c r="P724" s="15"/>
      <c r="Q724" s="15"/>
      <c r="R724" s="15"/>
      <c r="S724" s="15"/>
      <c r="T724" s="10"/>
      <c r="U724" s="18"/>
      <c r="W724" s="10"/>
      <c r="Y724" s="21"/>
      <c r="Z724" s="35"/>
    </row>
    <row r="725" spans="1:26" ht="15.9" customHeight="1" x14ac:dyDescent="0.25">
      <c r="A725" s="6"/>
      <c r="F725" s="18"/>
      <c r="G725" s="18"/>
      <c r="I725" s="18"/>
      <c r="J725" s="18"/>
      <c r="L725" s="18"/>
      <c r="M725" s="18"/>
      <c r="N725" s="18"/>
      <c r="O725" s="15"/>
      <c r="P725" s="15"/>
      <c r="Q725" s="15"/>
      <c r="R725" s="15"/>
      <c r="S725" s="15"/>
      <c r="T725" s="10"/>
      <c r="U725" s="18"/>
      <c r="W725" s="10"/>
      <c r="Y725" s="21"/>
      <c r="Z725" s="35"/>
    </row>
    <row r="726" spans="1:26" ht="15.9" customHeight="1" x14ac:dyDescent="0.25">
      <c r="A726" s="6"/>
      <c r="F726" s="18"/>
      <c r="G726" s="18"/>
      <c r="I726" s="18"/>
      <c r="J726" s="18"/>
      <c r="L726" s="18"/>
      <c r="M726" s="18"/>
      <c r="N726" s="18"/>
      <c r="O726" s="15"/>
      <c r="P726" s="15"/>
      <c r="Q726" s="15"/>
      <c r="R726" s="15"/>
      <c r="S726" s="15"/>
      <c r="T726" s="10"/>
      <c r="U726" s="18"/>
      <c r="W726" s="10"/>
      <c r="Y726" s="21"/>
      <c r="Z726" s="35"/>
    </row>
    <row r="727" spans="1:26" ht="15.9" customHeight="1" x14ac:dyDescent="0.25">
      <c r="A727" s="6"/>
      <c r="F727" s="18"/>
      <c r="G727" s="18"/>
      <c r="I727" s="18"/>
      <c r="J727" s="18"/>
      <c r="L727" s="18"/>
      <c r="M727" s="18"/>
      <c r="N727" s="18"/>
      <c r="O727" s="15"/>
      <c r="P727" s="15"/>
      <c r="Q727" s="15"/>
      <c r="R727" s="15"/>
      <c r="S727" s="15"/>
      <c r="T727" s="10"/>
      <c r="U727" s="18"/>
      <c r="W727" s="10"/>
      <c r="Y727" s="21"/>
      <c r="Z727" s="35"/>
    </row>
    <row r="728" spans="1:26" ht="15.9" customHeight="1" x14ac:dyDescent="0.25">
      <c r="A728" s="6"/>
      <c r="F728" s="18"/>
      <c r="G728" s="18"/>
      <c r="I728" s="18"/>
      <c r="J728" s="18"/>
      <c r="L728" s="18"/>
      <c r="M728" s="18"/>
      <c r="N728" s="18"/>
      <c r="O728" s="15"/>
      <c r="P728" s="15"/>
      <c r="Q728" s="15"/>
      <c r="R728" s="15"/>
      <c r="S728" s="15"/>
      <c r="T728" s="10"/>
      <c r="U728" s="18"/>
      <c r="W728" s="10"/>
      <c r="Y728" s="21"/>
      <c r="Z728" s="35"/>
    </row>
    <row r="729" spans="1:26" ht="15.9" customHeight="1" x14ac:dyDescent="0.25">
      <c r="A729" s="6"/>
      <c r="F729" s="18"/>
      <c r="G729" s="18"/>
      <c r="I729" s="18"/>
      <c r="J729" s="18"/>
      <c r="L729" s="18"/>
      <c r="M729" s="18"/>
      <c r="N729" s="18"/>
      <c r="O729" s="15"/>
      <c r="P729" s="15"/>
      <c r="Q729" s="15"/>
      <c r="R729" s="15"/>
      <c r="S729" s="15"/>
      <c r="T729" s="10"/>
      <c r="U729" s="18"/>
      <c r="W729" s="10"/>
      <c r="Y729" s="21"/>
      <c r="Z729" s="35"/>
    </row>
    <row r="730" spans="1:26" ht="15.9" customHeight="1" x14ac:dyDescent="0.25">
      <c r="A730" s="6"/>
      <c r="F730" s="18"/>
      <c r="G730" s="18"/>
      <c r="I730" s="18"/>
      <c r="J730" s="18"/>
      <c r="L730" s="18"/>
      <c r="M730" s="18"/>
      <c r="N730" s="18"/>
      <c r="O730" s="15"/>
      <c r="P730" s="15"/>
      <c r="Q730" s="15"/>
      <c r="R730" s="15"/>
      <c r="S730" s="15"/>
      <c r="T730" s="10"/>
      <c r="U730" s="18"/>
      <c r="W730" s="10"/>
      <c r="Y730" s="21"/>
      <c r="Z730" s="35"/>
    </row>
    <row r="731" spans="1:26" ht="15.9" customHeight="1" x14ac:dyDescent="0.25">
      <c r="A731" s="6"/>
      <c r="F731" s="18"/>
      <c r="G731" s="18"/>
      <c r="I731" s="18"/>
      <c r="J731" s="18"/>
      <c r="L731" s="18"/>
      <c r="M731" s="18"/>
      <c r="N731" s="18"/>
      <c r="O731" s="15"/>
      <c r="P731" s="15"/>
      <c r="Q731" s="15"/>
      <c r="R731" s="15"/>
      <c r="S731" s="15"/>
      <c r="T731" s="10"/>
      <c r="U731" s="18"/>
      <c r="W731" s="10"/>
      <c r="Y731" s="21"/>
      <c r="Z731" s="35"/>
    </row>
    <row r="732" spans="1:26" ht="15.9" customHeight="1" x14ac:dyDescent="0.25">
      <c r="A732" s="6"/>
      <c r="F732" s="18"/>
      <c r="G732" s="18"/>
      <c r="I732" s="18"/>
      <c r="J732" s="18"/>
      <c r="L732" s="18"/>
      <c r="M732" s="18"/>
      <c r="N732" s="18"/>
      <c r="O732" s="15"/>
      <c r="P732" s="15"/>
      <c r="Q732" s="15"/>
      <c r="R732" s="15"/>
      <c r="S732" s="15"/>
      <c r="T732" s="10"/>
      <c r="U732" s="18"/>
      <c r="W732" s="10"/>
      <c r="Y732" s="21"/>
      <c r="Z732" s="35"/>
    </row>
    <row r="733" spans="1:26" ht="15.9" customHeight="1" x14ac:dyDescent="0.25">
      <c r="A733" s="6"/>
      <c r="F733" s="18"/>
      <c r="G733" s="18"/>
      <c r="I733" s="18"/>
      <c r="J733" s="18"/>
      <c r="L733" s="18"/>
      <c r="M733" s="18"/>
      <c r="N733" s="18"/>
      <c r="O733" s="15"/>
      <c r="P733" s="15"/>
      <c r="Q733" s="15"/>
      <c r="R733" s="15"/>
      <c r="S733" s="15"/>
      <c r="T733" s="10"/>
      <c r="U733" s="18"/>
      <c r="W733" s="10"/>
      <c r="Y733" s="21"/>
      <c r="Z733" s="35"/>
    </row>
    <row r="734" spans="1:26" ht="15.9" customHeight="1" x14ac:dyDescent="0.25">
      <c r="A734" s="6"/>
      <c r="F734" s="18"/>
      <c r="G734" s="18"/>
      <c r="I734" s="18"/>
      <c r="J734" s="18"/>
      <c r="L734" s="18"/>
      <c r="M734" s="18"/>
      <c r="N734" s="18"/>
      <c r="O734" s="15"/>
      <c r="P734" s="15"/>
      <c r="Q734" s="15"/>
      <c r="R734" s="15"/>
      <c r="S734" s="15"/>
      <c r="T734" s="10"/>
      <c r="U734" s="18"/>
      <c r="W734" s="10"/>
      <c r="Y734" s="21"/>
      <c r="Z734" s="35"/>
    </row>
    <row r="735" spans="1:26" ht="15.9" customHeight="1" x14ac:dyDescent="0.25">
      <c r="A735" s="6"/>
      <c r="F735" s="18"/>
      <c r="G735" s="18"/>
      <c r="I735" s="18"/>
      <c r="J735" s="18"/>
      <c r="L735" s="18"/>
      <c r="M735" s="18"/>
      <c r="N735" s="18"/>
      <c r="O735" s="15"/>
      <c r="P735" s="15"/>
      <c r="Q735" s="15"/>
      <c r="R735" s="15"/>
      <c r="S735" s="15"/>
      <c r="T735" s="10"/>
      <c r="U735" s="18"/>
      <c r="W735" s="10"/>
      <c r="Y735" s="21"/>
      <c r="Z735" s="35"/>
    </row>
    <row r="736" spans="1:26" ht="15.9" customHeight="1" x14ac:dyDescent="0.25">
      <c r="A736" s="6"/>
      <c r="F736" s="18"/>
      <c r="G736" s="18"/>
      <c r="I736" s="18"/>
      <c r="J736" s="18"/>
      <c r="L736" s="18"/>
      <c r="M736" s="18"/>
      <c r="N736" s="18"/>
      <c r="O736" s="15"/>
      <c r="P736" s="15"/>
      <c r="Q736" s="15"/>
      <c r="R736" s="15"/>
      <c r="S736" s="15"/>
      <c r="T736" s="10"/>
      <c r="U736" s="18"/>
      <c r="W736" s="10"/>
      <c r="Y736" s="21"/>
      <c r="Z736" s="35"/>
    </row>
    <row r="737" spans="1:26" ht="15.9" customHeight="1" x14ac:dyDescent="0.25">
      <c r="A737" s="6"/>
      <c r="F737" s="18"/>
      <c r="G737" s="18"/>
      <c r="I737" s="18"/>
      <c r="J737" s="18"/>
      <c r="L737" s="18"/>
      <c r="M737" s="18"/>
      <c r="N737" s="18"/>
      <c r="O737" s="15"/>
      <c r="P737" s="15"/>
      <c r="Q737" s="15"/>
      <c r="R737" s="15"/>
      <c r="S737" s="15"/>
      <c r="T737" s="10"/>
      <c r="U737" s="18"/>
      <c r="W737" s="10"/>
      <c r="Y737" s="21"/>
      <c r="Z737" s="35"/>
    </row>
    <row r="738" spans="1:26" ht="15.9" customHeight="1" x14ac:dyDescent="0.25">
      <c r="A738" s="6"/>
      <c r="F738" s="18"/>
      <c r="G738" s="18"/>
      <c r="I738" s="18"/>
      <c r="J738" s="18"/>
      <c r="L738" s="18"/>
      <c r="M738" s="18"/>
      <c r="N738" s="18"/>
      <c r="O738" s="15"/>
      <c r="P738" s="15"/>
      <c r="Q738" s="15"/>
      <c r="R738" s="15"/>
      <c r="S738" s="15"/>
      <c r="T738" s="10"/>
      <c r="U738" s="18"/>
      <c r="W738" s="10"/>
      <c r="Y738" s="21"/>
      <c r="Z738" s="35"/>
    </row>
    <row r="739" spans="1:26" ht="15.9" customHeight="1" x14ac:dyDescent="0.25">
      <c r="A739" s="6"/>
      <c r="F739" s="18"/>
      <c r="G739" s="18"/>
      <c r="I739" s="18"/>
      <c r="J739" s="18"/>
      <c r="L739" s="18"/>
      <c r="M739" s="18"/>
      <c r="N739" s="18"/>
      <c r="O739" s="15"/>
      <c r="P739" s="15"/>
      <c r="Q739" s="15"/>
      <c r="R739" s="15"/>
      <c r="S739" s="15"/>
      <c r="T739" s="10"/>
      <c r="U739" s="18"/>
      <c r="W739" s="10"/>
      <c r="Y739" s="21"/>
      <c r="Z739" s="35"/>
    </row>
    <row r="740" spans="1:26" ht="15.9" customHeight="1" x14ac:dyDescent="0.25">
      <c r="A740" s="6"/>
      <c r="F740" s="18"/>
      <c r="G740" s="18"/>
      <c r="I740" s="18"/>
      <c r="J740" s="18"/>
      <c r="L740" s="18"/>
      <c r="M740" s="18"/>
      <c r="N740" s="18"/>
      <c r="O740" s="15"/>
      <c r="P740" s="15"/>
      <c r="Q740" s="15"/>
      <c r="R740" s="15"/>
      <c r="S740" s="15"/>
      <c r="T740" s="10"/>
      <c r="U740" s="18"/>
      <c r="W740" s="10"/>
      <c r="Y740" s="21"/>
      <c r="Z740" s="35"/>
    </row>
    <row r="741" spans="1:26" ht="15.9" customHeight="1" x14ac:dyDescent="0.25">
      <c r="A741" s="6"/>
      <c r="F741" s="18"/>
      <c r="G741" s="18"/>
      <c r="I741" s="18"/>
      <c r="J741" s="18"/>
      <c r="L741" s="18"/>
      <c r="M741" s="18"/>
      <c r="N741" s="18"/>
      <c r="O741" s="15"/>
      <c r="P741" s="15"/>
      <c r="Q741" s="15"/>
      <c r="R741" s="15"/>
      <c r="S741" s="15"/>
      <c r="T741" s="10"/>
      <c r="U741" s="18"/>
      <c r="W741" s="10"/>
      <c r="Y741" s="21"/>
      <c r="Z741" s="35"/>
    </row>
    <row r="742" spans="1:26" ht="15.9" customHeight="1" x14ac:dyDescent="0.25">
      <c r="A742" s="6"/>
      <c r="F742" s="18"/>
      <c r="G742" s="18"/>
      <c r="I742" s="18"/>
      <c r="J742" s="18"/>
      <c r="L742" s="18"/>
      <c r="M742" s="18"/>
      <c r="N742" s="18"/>
      <c r="O742" s="15"/>
      <c r="P742" s="15"/>
      <c r="Q742" s="15"/>
      <c r="R742" s="15"/>
      <c r="S742" s="15"/>
      <c r="T742" s="10"/>
      <c r="U742" s="18"/>
      <c r="W742" s="10"/>
      <c r="Y742" s="21"/>
      <c r="Z742" s="35"/>
    </row>
    <row r="743" spans="1:26" ht="15.9" customHeight="1" x14ac:dyDescent="0.25">
      <c r="A743" s="6"/>
      <c r="F743" s="18"/>
      <c r="G743" s="18"/>
      <c r="I743" s="18"/>
      <c r="J743" s="18"/>
      <c r="L743" s="18"/>
      <c r="M743" s="18"/>
      <c r="N743" s="18"/>
      <c r="O743" s="15"/>
      <c r="P743" s="15"/>
      <c r="Q743" s="15"/>
      <c r="R743" s="15"/>
      <c r="S743" s="15"/>
      <c r="T743" s="10"/>
      <c r="U743" s="18"/>
      <c r="W743" s="10"/>
      <c r="Y743" s="21"/>
      <c r="Z743" s="35"/>
    </row>
    <row r="744" spans="1:26" ht="15.9" customHeight="1" x14ac:dyDescent="0.25">
      <c r="A744" s="6"/>
      <c r="F744" s="18"/>
      <c r="G744" s="18"/>
      <c r="I744" s="18"/>
      <c r="J744" s="18"/>
      <c r="L744" s="18"/>
      <c r="M744" s="18"/>
      <c r="N744" s="18"/>
      <c r="O744" s="15"/>
      <c r="P744" s="15"/>
      <c r="Q744" s="15"/>
      <c r="R744" s="15"/>
      <c r="S744" s="15"/>
      <c r="T744" s="10"/>
      <c r="U744" s="18"/>
      <c r="W744" s="10"/>
      <c r="Y744" s="21"/>
      <c r="Z744" s="35"/>
    </row>
    <row r="745" spans="1:26" ht="15.9" customHeight="1" x14ac:dyDescent="0.25">
      <c r="A745" s="6"/>
      <c r="F745" s="18"/>
      <c r="G745" s="18"/>
      <c r="I745" s="18"/>
      <c r="J745" s="18"/>
      <c r="L745" s="18"/>
      <c r="M745" s="18"/>
      <c r="N745" s="18"/>
      <c r="O745" s="15"/>
      <c r="P745" s="15"/>
      <c r="Q745" s="15"/>
      <c r="R745" s="15"/>
      <c r="S745" s="15"/>
      <c r="T745" s="10"/>
      <c r="U745" s="18"/>
      <c r="W745" s="10"/>
      <c r="Y745" s="21"/>
      <c r="Z745" s="35"/>
    </row>
    <row r="746" spans="1:26" ht="15.9" customHeight="1" x14ac:dyDescent="0.25">
      <c r="A746" s="6"/>
      <c r="F746" s="18"/>
      <c r="G746" s="18"/>
      <c r="I746" s="18"/>
      <c r="J746" s="18"/>
      <c r="L746" s="18"/>
      <c r="M746" s="18"/>
      <c r="N746" s="18"/>
      <c r="O746" s="15"/>
      <c r="P746" s="15"/>
      <c r="Q746" s="15"/>
      <c r="R746" s="15"/>
      <c r="S746" s="15"/>
      <c r="T746" s="10"/>
      <c r="U746" s="18"/>
      <c r="W746" s="10"/>
      <c r="Y746" s="21"/>
      <c r="Z746" s="35"/>
    </row>
    <row r="747" spans="1:26" ht="15.9" customHeight="1" x14ac:dyDescent="0.25">
      <c r="A747" s="6"/>
      <c r="F747" s="18"/>
      <c r="G747" s="18"/>
      <c r="I747" s="18"/>
      <c r="J747" s="18"/>
      <c r="L747" s="18"/>
      <c r="M747" s="18"/>
      <c r="N747" s="18"/>
      <c r="O747" s="15"/>
      <c r="P747" s="15"/>
      <c r="Q747" s="15"/>
      <c r="R747" s="15"/>
      <c r="S747" s="15"/>
      <c r="T747" s="10"/>
      <c r="U747" s="18"/>
      <c r="W747" s="10"/>
      <c r="Y747" s="21"/>
      <c r="Z747" s="35"/>
    </row>
    <row r="748" spans="1:26" ht="15.9" customHeight="1" x14ac:dyDescent="0.25">
      <c r="A748" s="6"/>
      <c r="F748" s="18"/>
      <c r="G748" s="18"/>
      <c r="I748" s="18"/>
      <c r="J748" s="18"/>
      <c r="L748" s="18"/>
      <c r="M748" s="18"/>
      <c r="N748" s="18"/>
      <c r="O748" s="15"/>
      <c r="P748" s="15"/>
      <c r="Q748" s="15"/>
      <c r="R748" s="15"/>
      <c r="S748" s="15"/>
      <c r="T748" s="10"/>
      <c r="U748" s="18"/>
      <c r="W748" s="10"/>
      <c r="Y748" s="21"/>
      <c r="Z748" s="35"/>
    </row>
    <row r="749" spans="1:26" ht="15.9" customHeight="1" x14ac:dyDescent="0.25">
      <c r="A749" s="6"/>
      <c r="F749" s="18"/>
      <c r="G749" s="18"/>
      <c r="I749" s="18"/>
      <c r="J749" s="18"/>
      <c r="L749" s="18"/>
      <c r="M749" s="18"/>
      <c r="N749" s="18"/>
      <c r="O749" s="15"/>
      <c r="P749" s="15"/>
      <c r="Q749" s="15"/>
      <c r="R749" s="15"/>
      <c r="S749" s="15"/>
      <c r="T749" s="10"/>
      <c r="U749" s="18"/>
      <c r="W749" s="10"/>
      <c r="Y749" s="21"/>
      <c r="Z749" s="35"/>
    </row>
    <row r="750" spans="1:26" ht="15.9" customHeight="1" x14ac:dyDescent="0.25">
      <c r="A750" s="6"/>
      <c r="F750" s="18"/>
      <c r="G750" s="18"/>
      <c r="I750" s="18"/>
      <c r="J750" s="18"/>
      <c r="L750" s="18"/>
      <c r="M750" s="18"/>
      <c r="N750" s="18"/>
      <c r="O750" s="15"/>
      <c r="P750" s="15"/>
      <c r="Q750" s="15"/>
      <c r="R750" s="15"/>
      <c r="S750" s="15"/>
      <c r="T750" s="10"/>
      <c r="U750" s="18"/>
      <c r="W750" s="10"/>
      <c r="Y750" s="21"/>
      <c r="Z750" s="35"/>
    </row>
    <row r="751" spans="1:26" ht="15.9" customHeight="1" x14ac:dyDescent="0.25">
      <c r="A751" s="6"/>
      <c r="F751" s="18"/>
      <c r="G751" s="18"/>
      <c r="I751" s="18"/>
      <c r="J751" s="18"/>
      <c r="L751" s="18"/>
      <c r="M751" s="18"/>
      <c r="N751" s="18"/>
      <c r="O751" s="15"/>
      <c r="P751" s="15"/>
      <c r="Q751" s="15"/>
      <c r="R751" s="15"/>
      <c r="S751" s="15"/>
      <c r="T751" s="10"/>
      <c r="U751" s="18"/>
      <c r="W751" s="10"/>
      <c r="Y751" s="21"/>
      <c r="Z751" s="35"/>
    </row>
    <row r="752" spans="1:26" ht="15.9" customHeight="1" x14ac:dyDescent="0.25">
      <c r="A752" s="6"/>
      <c r="F752" s="18"/>
      <c r="G752" s="18"/>
      <c r="I752" s="18"/>
      <c r="J752" s="18"/>
      <c r="L752" s="18"/>
      <c r="M752" s="18"/>
      <c r="N752" s="18"/>
      <c r="O752" s="15"/>
      <c r="P752" s="15"/>
      <c r="Q752" s="15"/>
      <c r="R752" s="15"/>
      <c r="S752" s="15"/>
      <c r="T752" s="10"/>
      <c r="U752" s="18"/>
      <c r="W752" s="10"/>
      <c r="Y752" s="21"/>
      <c r="Z752" s="35"/>
    </row>
    <row r="753" spans="1:26" ht="15.9" customHeight="1" x14ac:dyDescent="0.25">
      <c r="A753" s="6"/>
      <c r="F753" s="18"/>
      <c r="G753" s="18"/>
      <c r="I753" s="18"/>
      <c r="J753" s="18"/>
      <c r="L753" s="18"/>
      <c r="M753" s="18"/>
      <c r="N753" s="18"/>
      <c r="O753" s="15"/>
      <c r="P753" s="15"/>
      <c r="Q753" s="15"/>
      <c r="R753" s="15"/>
      <c r="S753" s="15"/>
      <c r="T753" s="10"/>
      <c r="U753" s="18"/>
      <c r="W753" s="10"/>
      <c r="Y753" s="21"/>
      <c r="Z753" s="35"/>
    </row>
    <row r="754" spans="1:26" ht="15.9" customHeight="1" x14ac:dyDescent="0.25">
      <c r="A754" s="6"/>
      <c r="F754" s="18"/>
      <c r="G754" s="18"/>
      <c r="I754" s="18"/>
      <c r="J754" s="18"/>
      <c r="L754" s="18"/>
      <c r="M754" s="18"/>
      <c r="N754" s="18"/>
      <c r="O754" s="15"/>
      <c r="P754" s="15"/>
      <c r="Q754" s="15"/>
      <c r="R754" s="15"/>
      <c r="S754" s="15"/>
      <c r="T754" s="10"/>
      <c r="U754" s="18"/>
      <c r="W754" s="10"/>
      <c r="Y754" s="21"/>
      <c r="Z754" s="35"/>
    </row>
    <row r="755" spans="1:26" ht="15.9" customHeight="1" x14ac:dyDescent="0.25">
      <c r="A755" s="6"/>
      <c r="F755" s="18"/>
      <c r="G755" s="18"/>
      <c r="I755" s="18"/>
      <c r="J755" s="18"/>
      <c r="L755" s="18"/>
      <c r="M755" s="18"/>
      <c r="N755" s="18"/>
      <c r="O755" s="15"/>
      <c r="P755" s="15"/>
      <c r="Q755" s="15"/>
      <c r="R755" s="15"/>
      <c r="S755" s="15"/>
      <c r="T755" s="10"/>
      <c r="U755" s="18"/>
      <c r="W755" s="10"/>
      <c r="Y755" s="21"/>
      <c r="Z755" s="35"/>
    </row>
    <row r="756" spans="1:26" ht="15.9" customHeight="1" x14ac:dyDescent="0.25">
      <c r="A756" s="6"/>
      <c r="F756" s="18"/>
      <c r="G756" s="18"/>
      <c r="I756" s="18"/>
      <c r="J756" s="18"/>
      <c r="L756" s="18"/>
      <c r="M756" s="18"/>
      <c r="N756" s="18"/>
      <c r="O756" s="15"/>
      <c r="P756" s="15"/>
      <c r="Q756" s="15"/>
      <c r="R756" s="15"/>
      <c r="S756" s="15"/>
      <c r="T756" s="10"/>
      <c r="U756" s="18"/>
      <c r="W756" s="10"/>
      <c r="Y756" s="21"/>
      <c r="Z756" s="35"/>
    </row>
    <row r="757" spans="1:26" ht="15.9" customHeight="1" x14ac:dyDescent="0.25">
      <c r="A757" s="6"/>
      <c r="F757" s="18"/>
      <c r="G757" s="18"/>
      <c r="I757" s="18"/>
      <c r="J757" s="18"/>
      <c r="L757" s="18"/>
      <c r="M757" s="18"/>
      <c r="N757" s="18"/>
      <c r="O757" s="15"/>
      <c r="P757" s="15"/>
      <c r="Q757" s="15"/>
      <c r="R757" s="15"/>
      <c r="S757" s="15"/>
      <c r="T757" s="10"/>
      <c r="U757" s="18"/>
      <c r="W757" s="10"/>
      <c r="Y757" s="21"/>
      <c r="Z757" s="35"/>
    </row>
    <row r="758" spans="1:26" ht="15.9" customHeight="1" x14ac:dyDescent="0.25">
      <c r="A758" s="6"/>
      <c r="F758" s="18"/>
      <c r="G758" s="18"/>
      <c r="I758" s="18"/>
      <c r="J758" s="18"/>
      <c r="L758" s="18"/>
      <c r="M758" s="18"/>
      <c r="N758" s="18"/>
      <c r="O758" s="15"/>
      <c r="P758" s="15"/>
      <c r="Q758" s="15"/>
      <c r="R758" s="15"/>
      <c r="S758" s="15"/>
      <c r="T758" s="10"/>
      <c r="U758" s="18"/>
      <c r="W758" s="10"/>
      <c r="Y758" s="21"/>
      <c r="Z758" s="35"/>
    </row>
    <row r="759" spans="1:26" ht="15.9" customHeight="1" x14ac:dyDescent="0.25">
      <c r="A759" s="6"/>
      <c r="F759" s="18"/>
      <c r="G759" s="18"/>
      <c r="I759" s="18"/>
      <c r="J759" s="18"/>
      <c r="L759" s="18"/>
      <c r="M759" s="18"/>
      <c r="N759" s="18"/>
      <c r="O759" s="15"/>
      <c r="P759" s="15"/>
      <c r="Q759" s="15"/>
      <c r="R759" s="15"/>
      <c r="S759" s="15"/>
      <c r="T759" s="10"/>
      <c r="U759" s="18"/>
      <c r="W759" s="10"/>
      <c r="Y759" s="21"/>
      <c r="Z759" s="35"/>
    </row>
    <row r="760" spans="1:26" ht="15.9" customHeight="1" x14ac:dyDescent="0.25">
      <c r="A760" s="6"/>
      <c r="F760" s="18"/>
      <c r="G760" s="18"/>
      <c r="I760" s="18"/>
      <c r="J760" s="18"/>
      <c r="L760" s="18"/>
      <c r="M760" s="18"/>
      <c r="N760" s="18"/>
      <c r="O760" s="15"/>
      <c r="P760" s="15"/>
      <c r="Q760" s="15"/>
      <c r="R760" s="15"/>
      <c r="S760" s="15"/>
      <c r="T760" s="10"/>
      <c r="U760" s="18"/>
      <c r="W760" s="10"/>
      <c r="Y760" s="21"/>
      <c r="Z760" s="35"/>
    </row>
    <row r="761" spans="1:26" ht="15.9" customHeight="1" x14ac:dyDescent="0.25">
      <c r="A761" s="6"/>
      <c r="F761" s="18"/>
      <c r="G761" s="18"/>
      <c r="I761" s="18"/>
      <c r="J761" s="18"/>
      <c r="L761" s="18"/>
      <c r="M761" s="18"/>
      <c r="N761" s="18"/>
      <c r="O761" s="15"/>
      <c r="P761" s="15"/>
      <c r="Q761" s="15"/>
      <c r="R761" s="15"/>
      <c r="S761" s="15"/>
      <c r="T761" s="10"/>
      <c r="U761" s="18"/>
      <c r="W761" s="10"/>
      <c r="Y761" s="21"/>
      <c r="Z761" s="35"/>
    </row>
    <row r="762" spans="1:26" ht="15.9" customHeight="1" x14ac:dyDescent="0.25">
      <c r="A762" s="6"/>
      <c r="F762" s="18"/>
      <c r="G762" s="18"/>
      <c r="I762" s="18"/>
      <c r="J762" s="18"/>
      <c r="L762" s="18"/>
      <c r="M762" s="18"/>
      <c r="N762" s="18"/>
      <c r="O762" s="15"/>
      <c r="P762" s="15"/>
      <c r="Q762" s="15"/>
      <c r="R762" s="15"/>
      <c r="S762" s="15"/>
      <c r="T762" s="10"/>
      <c r="U762" s="18"/>
      <c r="W762" s="10"/>
      <c r="Y762" s="21"/>
      <c r="Z762" s="35"/>
    </row>
    <row r="763" spans="1:26" ht="15.9" customHeight="1" x14ac:dyDescent="0.25">
      <c r="A763" s="6"/>
      <c r="F763" s="18"/>
      <c r="G763" s="18"/>
      <c r="I763" s="18"/>
      <c r="J763" s="18"/>
      <c r="L763" s="18"/>
      <c r="M763" s="18"/>
      <c r="N763" s="18"/>
      <c r="O763" s="15"/>
      <c r="P763" s="15"/>
      <c r="Q763" s="15"/>
      <c r="R763" s="15"/>
      <c r="S763" s="15"/>
      <c r="T763" s="10"/>
      <c r="U763" s="18"/>
      <c r="W763" s="10"/>
      <c r="Y763" s="21"/>
      <c r="Z763" s="35"/>
    </row>
    <row r="764" spans="1:26" ht="15.9" customHeight="1" x14ac:dyDescent="0.25">
      <c r="A764" s="6"/>
      <c r="F764" s="18"/>
      <c r="G764" s="18"/>
      <c r="I764" s="18"/>
      <c r="J764" s="18"/>
      <c r="L764" s="18"/>
      <c r="M764" s="18"/>
      <c r="N764" s="18"/>
      <c r="O764" s="15"/>
      <c r="P764" s="15"/>
      <c r="Q764" s="15"/>
      <c r="R764" s="15"/>
      <c r="S764" s="15"/>
      <c r="T764" s="10"/>
      <c r="U764" s="18"/>
      <c r="W764" s="10"/>
      <c r="Y764" s="21"/>
      <c r="Z764" s="35"/>
    </row>
    <row r="765" spans="1:26" ht="15.9" customHeight="1" x14ac:dyDescent="0.25">
      <c r="A765" s="6"/>
      <c r="F765" s="18"/>
      <c r="G765" s="18"/>
      <c r="I765" s="18"/>
      <c r="J765" s="18"/>
      <c r="L765" s="18"/>
      <c r="M765" s="18"/>
      <c r="N765" s="18"/>
      <c r="O765" s="15"/>
      <c r="P765" s="15"/>
      <c r="Q765" s="15"/>
      <c r="R765" s="15"/>
      <c r="S765" s="15"/>
      <c r="T765" s="10"/>
      <c r="U765" s="18"/>
      <c r="W765" s="10"/>
      <c r="Y765" s="21"/>
      <c r="Z765" s="35"/>
    </row>
    <row r="766" spans="1:26" ht="15.9" customHeight="1" x14ac:dyDescent="0.25">
      <c r="A766" s="6"/>
      <c r="F766" s="18"/>
      <c r="G766" s="18"/>
      <c r="I766" s="18"/>
      <c r="J766" s="18"/>
      <c r="L766" s="18"/>
      <c r="M766" s="18"/>
      <c r="N766" s="18"/>
      <c r="O766" s="15"/>
      <c r="P766" s="15"/>
      <c r="Q766" s="15"/>
      <c r="R766" s="15"/>
      <c r="S766" s="15"/>
      <c r="T766" s="10"/>
      <c r="U766" s="18"/>
      <c r="W766" s="10"/>
      <c r="Y766" s="21"/>
      <c r="Z766" s="35"/>
    </row>
    <row r="767" spans="1:26" ht="15.9" customHeight="1" x14ac:dyDescent="0.25">
      <c r="A767" s="6"/>
      <c r="F767" s="18"/>
      <c r="G767" s="18"/>
      <c r="I767" s="18"/>
      <c r="J767" s="18"/>
      <c r="L767" s="18"/>
      <c r="M767" s="18"/>
      <c r="N767" s="18"/>
      <c r="O767" s="15"/>
      <c r="P767" s="15"/>
      <c r="Q767" s="15"/>
      <c r="R767" s="15"/>
      <c r="S767" s="15"/>
      <c r="T767" s="10"/>
      <c r="U767" s="18"/>
      <c r="W767" s="10"/>
      <c r="Y767" s="21"/>
      <c r="Z767" s="35"/>
    </row>
    <row r="768" spans="1:26" ht="15.9" customHeight="1" x14ac:dyDescent="0.25">
      <c r="A768" s="6"/>
      <c r="F768" s="18"/>
      <c r="G768" s="18"/>
      <c r="I768" s="18"/>
      <c r="J768" s="18"/>
      <c r="L768" s="18"/>
      <c r="M768" s="18"/>
      <c r="N768" s="18"/>
      <c r="O768" s="15"/>
      <c r="P768" s="15"/>
      <c r="Q768" s="15"/>
      <c r="R768" s="15"/>
      <c r="S768" s="15"/>
      <c r="T768" s="10"/>
      <c r="U768" s="18"/>
      <c r="W768" s="10"/>
      <c r="Y768" s="21"/>
      <c r="Z768" s="35"/>
    </row>
    <row r="769" spans="1:26" ht="15.9" customHeight="1" x14ac:dyDescent="0.25">
      <c r="A769" s="6"/>
      <c r="F769" s="18"/>
      <c r="G769" s="18"/>
      <c r="I769" s="18"/>
      <c r="J769" s="18"/>
      <c r="L769" s="18"/>
      <c r="M769" s="18"/>
      <c r="N769" s="18"/>
      <c r="O769" s="15"/>
      <c r="P769" s="15"/>
      <c r="Q769" s="15"/>
      <c r="R769" s="15"/>
      <c r="S769" s="15"/>
      <c r="T769" s="10"/>
      <c r="U769" s="18"/>
      <c r="W769" s="10"/>
      <c r="Y769" s="21"/>
      <c r="Z769" s="35"/>
    </row>
    <row r="770" spans="1:26" ht="15.9" customHeight="1" x14ac:dyDescent="0.25">
      <c r="A770" s="6"/>
      <c r="F770" s="18"/>
      <c r="G770" s="18"/>
      <c r="I770" s="18"/>
      <c r="J770" s="18"/>
      <c r="L770" s="18"/>
      <c r="M770" s="18"/>
      <c r="N770" s="18"/>
      <c r="O770" s="15"/>
      <c r="P770" s="15"/>
      <c r="Q770" s="15"/>
      <c r="R770" s="15"/>
      <c r="S770" s="15"/>
      <c r="T770" s="10"/>
      <c r="U770" s="18"/>
      <c r="W770" s="10"/>
      <c r="Y770" s="21"/>
      <c r="Z770" s="35"/>
    </row>
    <row r="771" spans="1:26" ht="15.9" customHeight="1" x14ac:dyDescent="0.25">
      <c r="A771" s="6"/>
      <c r="F771" s="18"/>
      <c r="G771" s="18"/>
      <c r="I771" s="18"/>
      <c r="J771" s="18"/>
      <c r="L771" s="18"/>
      <c r="M771" s="18"/>
      <c r="N771" s="18"/>
      <c r="O771" s="15"/>
      <c r="P771" s="15"/>
      <c r="Q771" s="15"/>
      <c r="R771" s="15"/>
      <c r="S771" s="15"/>
      <c r="T771" s="10"/>
      <c r="U771" s="18"/>
      <c r="W771" s="10"/>
      <c r="Y771" s="21"/>
      <c r="Z771" s="35"/>
    </row>
    <row r="772" spans="1:26" ht="15.9" customHeight="1" x14ac:dyDescent="0.25">
      <c r="A772" s="6"/>
      <c r="F772" s="18"/>
      <c r="G772" s="18"/>
      <c r="I772" s="18"/>
      <c r="J772" s="18"/>
      <c r="L772" s="18"/>
      <c r="M772" s="18"/>
      <c r="N772" s="18"/>
      <c r="O772" s="15"/>
      <c r="P772" s="15"/>
      <c r="Q772" s="15"/>
      <c r="R772" s="15"/>
      <c r="S772" s="15"/>
      <c r="T772" s="10"/>
      <c r="U772" s="18"/>
      <c r="W772" s="10"/>
      <c r="Y772" s="21"/>
      <c r="Z772" s="35"/>
    </row>
    <row r="773" spans="1:26" ht="15.9" customHeight="1" x14ac:dyDescent="0.25">
      <c r="A773" s="6"/>
      <c r="F773" s="18"/>
      <c r="G773" s="18"/>
      <c r="I773" s="18"/>
      <c r="J773" s="18"/>
      <c r="L773" s="18"/>
      <c r="M773" s="18"/>
      <c r="N773" s="18"/>
      <c r="O773" s="15"/>
      <c r="P773" s="15"/>
      <c r="Q773" s="15"/>
      <c r="R773" s="15"/>
      <c r="S773" s="15"/>
      <c r="T773" s="10"/>
      <c r="U773" s="18"/>
      <c r="W773" s="10"/>
      <c r="Y773" s="21"/>
      <c r="Z773" s="35"/>
    </row>
    <row r="774" spans="1:26" ht="15.9" customHeight="1" x14ac:dyDescent="0.25">
      <c r="A774" s="6"/>
      <c r="F774" s="18"/>
      <c r="G774" s="18"/>
      <c r="I774" s="18"/>
      <c r="J774" s="18"/>
      <c r="L774" s="18"/>
      <c r="M774" s="18"/>
      <c r="N774" s="18"/>
      <c r="O774" s="15"/>
      <c r="P774" s="15"/>
      <c r="Q774" s="15"/>
      <c r="R774" s="15"/>
      <c r="S774" s="15"/>
      <c r="T774" s="10"/>
      <c r="U774" s="18"/>
      <c r="W774" s="10"/>
      <c r="Y774" s="21"/>
      <c r="Z774" s="35"/>
    </row>
    <row r="775" spans="1:26" ht="15.9" customHeight="1" x14ac:dyDescent="0.25">
      <c r="A775" s="6"/>
      <c r="F775" s="18"/>
      <c r="G775" s="18"/>
      <c r="I775" s="18"/>
      <c r="J775" s="18"/>
      <c r="L775" s="18"/>
      <c r="M775" s="18"/>
      <c r="N775" s="18"/>
      <c r="O775" s="15"/>
      <c r="P775" s="15"/>
      <c r="Q775" s="15"/>
      <c r="R775" s="15"/>
      <c r="S775" s="15"/>
      <c r="T775" s="10"/>
      <c r="U775" s="18"/>
      <c r="W775" s="10"/>
      <c r="Y775" s="21"/>
      <c r="Z775" s="35"/>
    </row>
    <row r="776" spans="1:26" ht="15.9" customHeight="1" x14ac:dyDescent="0.25">
      <c r="A776" s="6"/>
      <c r="F776" s="18"/>
      <c r="G776" s="18"/>
      <c r="I776" s="18"/>
      <c r="J776" s="18"/>
      <c r="L776" s="18"/>
      <c r="M776" s="18"/>
      <c r="N776" s="18"/>
      <c r="O776" s="15"/>
      <c r="P776" s="15"/>
      <c r="Q776" s="15"/>
      <c r="R776" s="15"/>
      <c r="S776" s="15"/>
      <c r="T776" s="10"/>
      <c r="U776" s="18"/>
      <c r="W776" s="10"/>
      <c r="Y776" s="21"/>
      <c r="Z776" s="35"/>
    </row>
    <row r="777" spans="1:26" ht="15.9" customHeight="1" x14ac:dyDescent="0.25">
      <c r="A777" s="6"/>
      <c r="F777" s="18"/>
      <c r="G777" s="18"/>
      <c r="I777" s="18"/>
      <c r="J777" s="18"/>
      <c r="L777" s="18"/>
      <c r="M777" s="18"/>
      <c r="N777" s="18"/>
      <c r="O777" s="15"/>
      <c r="P777" s="15"/>
      <c r="Q777" s="15"/>
      <c r="R777" s="15"/>
      <c r="S777" s="15"/>
      <c r="T777" s="10"/>
      <c r="U777" s="18"/>
      <c r="W777" s="10"/>
      <c r="Y777" s="21"/>
      <c r="Z777" s="35"/>
    </row>
    <row r="778" spans="1:26" ht="15.9" customHeight="1" x14ac:dyDescent="0.25">
      <c r="A778" s="6"/>
      <c r="F778" s="18"/>
      <c r="G778" s="18"/>
      <c r="I778" s="18"/>
      <c r="J778" s="18"/>
      <c r="L778" s="18"/>
      <c r="M778" s="18"/>
      <c r="N778" s="18"/>
      <c r="O778" s="15"/>
      <c r="P778" s="15"/>
      <c r="Q778" s="15"/>
      <c r="R778" s="15"/>
      <c r="S778" s="15"/>
      <c r="T778" s="10"/>
      <c r="U778" s="18"/>
      <c r="W778" s="10"/>
      <c r="Y778" s="21"/>
      <c r="Z778" s="35"/>
    </row>
    <row r="779" spans="1:26" ht="15.9" customHeight="1" x14ac:dyDescent="0.25">
      <c r="A779" s="6"/>
      <c r="F779" s="18"/>
      <c r="G779" s="18"/>
      <c r="I779" s="18"/>
      <c r="J779" s="18"/>
      <c r="L779" s="18"/>
      <c r="M779" s="18"/>
      <c r="N779" s="18"/>
      <c r="O779" s="15"/>
      <c r="P779" s="15"/>
      <c r="Q779" s="15"/>
      <c r="R779" s="15"/>
      <c r="S779" s="15"/>
      <c r="T779" s="10"/>
      <c r="U779" s="18"/>
      <c r="W779" s="10"/>
      <c r="Y779" s="21"/>
      <c r="Z779" s="35"/>
    </row>
    <row r="780" spans="1:26" ht="15.9" customHeight="1" x14ac:dyDescent="0.25">
      <c r="A780" s="6"/>
      <c r="F780" s="18"/>
      <c r="G780" s="18"/>
      <c r="I780" s="18"/>
      <c r="J780" s="18"/>
      <c r="L780" s="18"/>
      <c r="M780" s="18"/>
      <c r="N780" s="18"/>
      <c r="O780" s="15"/>
      <c r="P780" s="15"/>
      <c r="Q780" s="15"/>
      <c r="R780" s="15"/>
      <c r="S780" s="15"/>
      <c r="T780" s="10"/>
      <c r="U780" s="18"/>
      <c r="W780" s="10"/>
      <c r="Y780" s="21"/>
      <c r="Z780" s="35"/>
    </row>
    <row r="781" spans="1:26" ht="15.9" customHeight="1" x14ac:dyDescent="0.25">
      <c r="A781" s="6"/>
      <c r="F781" s="18"/>
      <c r="G781" s="18"/>
      <c r="I781" s="18"/>
      <c r="J781" s="18"/>
      <c r="L781" s="18"/>
      <c r="M781" s="18"/>
      <c r="N781" s="18"/>
      <c r="O781" s="15"/>
      <c r="P781" s="15"/>
      <c r="Q781" s="15"/>
      <c r="R781" s="15"/>
      <c r="S781" s="15"/>
      <c r="T781" s="10"/>
      <c r="U781" s="18"/>
      <c r="W781" s="10"/>
      <c r="Y781" s="21"/>
      <c r="Z781" s="35"/>
    </row>
    <row r="782" spans="1:26" ht="15.9" customHeight="1" x14ac:dyDescent="0.25">
      <c r="A782" s="6"/>
      <c r="F782" s="18"/>
      <c r="G782" s="18"/>
      <c r="I782" s="18"/>
      <c r="J782" s="18"/>
      <c r="L782" s="18"/>
      <c r="M782" s="18"/>
      <c r="N782" s="18"/>
      <c r="O782" s="15"/>
      <c r="P782" s="15"/>
      <c r="Q782" s="15"/>
      <c r="R782" s="15"/>
      <c r="S782" s="15"/>
      <c r="T782" s="10"/>
      <c r="U782" s="18"/>
      <c r="W782" s="10"/>
      <c r="Y782" s="21"/>
      <c r="Z782" s="35"/>
    </row>
    <row r="783" spans="1:26" ht="15.9" customHeight="1" x14ac:dyDescent="0.25">
      <c r="A783" s="6"/>
      <c r="F783" s="18"/>
      <c r="G783" s="18"/>
      <c r="I783" s="18"/>
      <c r="J783" s="18"/>
      <c r="L783" s="18"/>
      <c r="M783" s="18"/>
      <c r="N783" s="18"/>
      <c r="O783" s="15"/>
      <c r="P783" s="15"/>
      <c r="Q783" s="15"/>
      <c r="R783" s="15"/>
      <c r="S783" s="15"/>
      <c r="T783" s="10"/>
      <c r="U783" s="18"/>
      <c r="W783" s="10"/>
      <c r="Y783" s="21"/>
      <c r="Z783" s="35"/>
    </row>
    <row r="784" spans="1:26" ht="15.9" customHeight="1" x14ac:dyDescent="0.25">
      <c r="A784" s="6"/>
      <c r="F784" s="18"/>
      <c r="G784" s="18"/>
      <c r="I784" s="18"/>
      <c r="J784" s="18"/>
      <c r="L784" s="18"/>
      <c r="M784" s="18"/>
      <c r="N784" s="18"/>
      <c r="O784" s="15"/>
      <c r="P784" s="15"/>
      <c r="Q784" s="15"/>
      <c r="R784" s="15"/>
      <c r="S784" s="15"/>
      <c r="T784" s="10"/>
      <c r="U784" s="18"/>
      <c r="W784" s="10"/>
      <c r="Y784" s="21"/>
      <c r="Z784" s="35"/>
    </row>
    <row r="785" spans="1:26" ht="15.9" customHeight="1" x14ac:dyDescent="0.25">
      <c r="A785" s="6"/>
      <c r="F785" s="18"/>
      <c r="G785" s="18"/>
      <c r="I785" s="18"/>
      <c r="J785" s="18"/>
      <c r="L785" s="18"/>
      <c r="M785" s="18"/>
      <c r="N785" s="18"/>
      <c r="O785" s="15"/>
      <c r="P785" s="15"/>
      <c r="Q785" s="15"/>
      <c r="R785" s="15"/>
      <c r="S785" s="15"/>
      <c r="T785" s="10"/>
      <c r="U785" s="18"/>
      <c r="W785" s="10"/>
      <c r="Y785" s="21"/>
      <c r="Z785" s="35"/>
    </row>
    <row r="786" spans="1:26" ht="15.9" customHeight="1" x14ac:dyDescent="0.25">
      <c r="A786" s="6"/>
      <c r="F786" s="18"/>
      <c r="G786" s="18"/>
      <c r="I786" s="18"/>
      <c r="J786" s="18"/>
      <c r="L786" s="18"/>
      <c r="M786" s="18"/>
      <c r="N786" s="18"/>
      <c r="O786" s="15"/>
      <c r="P786" s="15"/>
      <c r="Q786" s="15"/>
      <c r="R786" s="15"/>
      <c r="S786" s="15"/>
      <c r="T786" s="10"/>
      <c r="U786" s="18"/>
      <c r="W786" s="10"/>
      <c r="Y786" s="21"/>
      <c r="Z786" s="35"/>
    </row>
    <row r="787" spans="1:26" ht="15.9" customHeight="1" x14ac:dyDescent="0.25">
      <c r="A787" s="6"/>
      <c r="F787" s="18"/>
      <c r="G787" s="18"/>
      <c r="I787" s="18"/>
      <c r="J787" s="18"/>
      <c r="L787" s="18"/>
      <c r="M787" s="18"/>
      <c r="N787" s="18"/>
      <c r="O787" s="15"/>
      <c r="P787" s="15"/>
      <c r="Q787" s="15"/>
      <c r="R787" s="15"/>
      <c r="S787" s="15"/>
      <c r="T787" s="10"/>
      <c r="U787" s="18"/>
      <c r="W787" s="10"/>
      <c r="Y787" s="21"/>
      <c r="Z787" s="35"/>
    </row>
    <row r="788" spans="1:26" ht="15.9" customHeight="1" x14ac:dyDescent="0.25">
      <c r="A788" s="6"/>
      <c r="F788" s="18"/>
      <c r="G788" s="18"/>
      <c r="I788" s="18"/>
      <c r="J788" s="18"/>
      <c r="L788" s="18"/>
      <c r="M788" s="18"/>
      <c r="N788" s="18"/>
      <c r="O788" s="15"/>
      <c r="P788" s="15"/>
      <c r="Q788" s="15"/>
      <c r="R788" s="15"/>
      <c r="S788" s="15"/>
      <c r="T788" s="10"/>
      <c r="U788" s="18"/>
      <c r="W788" s="10"/>
      <c r="Y788" s="21"/>
      <c r="Z788" s="35"/>
    </row>
    <row r="789" spans="1:26" ht="15.9" customHeight="1" x14ac:dyDescent="0.25">
      <c r="A789" s="6"/>
      <c r="F789" s="18"/>
      <c r="G789" s="18"/>
      <c r="I789" s="18"/>
      <c r="J789" s="18"/>
      <c r="L789" s="18"/>
      <c r="M789" s="18"/>
      <c r="N789" s="18"/>
      <c r="O789" s="15"/>
      <c r="P789" s="15"/>
      <c r="Q789" s="15"/>
      <c r="R789" s="15"/>
      <c r="S789" s="15"/>
      <c r="T789" s="10"/>
      <c r="U789" s="18"/>
      <c r="W789" s="10"/>
      <c r="Y789" s="21"/>
      <c r="Z789" s="35"/>
    </row>
    <row r="790" spans="1:26" ht="15.9" customHeight="1" x14ac:dyDescent="0.25">
      <c r="A790" s="6"/>
      <c r="F790" s="18"/>
      <c r="G790" s="18"/>
      <c r="I790" s="18"/>
      <c r="J790" s="18"/>
      <c r="L790" s="18"/>
      <c r="M790" s="18"/>
      <c r="N790" s="18"/>
      <c r="O790" s="15"/>
      <c r="P790" s="15"/>
      <c r="Q790" s="15"/>
      <c r="R790" s="15"/>
      <c r="S790" s="15"/>
      <c r="T790" s="10"/>
      <c r="U790" s="18"/>
      <c r="W790" s="10"/>
      <c r="Y790" s="21"/>
      <c r="Z790" s="35"/>
    </row>
    <row r="791" spans="1:26" ht="15.9" customHeight="1" x14ac:dyDescent="0.25">
      <c r="A791" s="6"/>
      <c r="F791" s="18"/>
      <c r="G791" s="18"/>
      <c r="I791" s="18"/>
      <c r="J791" s="18"/>
      <c r="L791" s="18"/>
      <c r="M791" s="18"/>
      <c r="N791" s="18"/>
      <c r="O791" s="15"/>
      <c r="P791" s="15"/>
      <c r="Q791" s="15"/>
      <c r="R791" s="15"/>
      <c r="S791" s="15"/>
      <c r="T791" s="10"/>
      <c r="U791" s="18"/>
      <c r="W791" s="10"/>
      <c r="Y791" s="21"/>
      <c r="Z791" s="35"/>
    </row>
    <row r="792" spans="1:26" ht="15.9" customHeight="1" x14ac:dyDescent="0.25">
      <c r="A792" s="6"/>
      <c r="F792" s="18"/>
      <c r="G792" s="18"/>
      <c r="I792" s="18"/>
      <c r="J792" s="18"/>
      <c r="L792" s="18"/>
      <c r="M792" s="18"/>
      <c r="N792" s="18"/>
      <c r="O792" s="15"/>
      <c r="P792" s="15"/>
      <c r="Q792" s="15"/>
      <c r="R792" s="15"/>
      <c r="S792" s="15"/>
      <c r="T792" s="10"/>
      <c r="U792" s="18"/>
      <c r="W792" s="10"/>
      <c r="Y792" s="21"/>
      <c r="Z792" s="35"/>
    </row>
    <row r="793" spans="1:26" ht="15.9" customHeight="1" x14ac:dyDescent="0.25">
      <c r="A793" s="6"/>
      <c r="F793" s="18"/>
      <c r="G793" s="18"/>
      <c r="I793" s="18"/>
      <c r="J793" s="18"/>
      <c r="L793" s="18"/>
      <c r="M793" s="18"/>
      <c r="N793" s="18"/>
      <c r="O793" s="15"/>
      <c r="P793" s="15"/>
      <c r="Q793" s="15"/>
      <c r="R793" s="15"/>
      <c r="S793" s="15"/>
      <c r="T793" s="10"/>
      <c r="U793" s="18"/>
      <c r="W793" s="10"/>
      <c r="Y793" s="21"/>
      <c r="Z793" s="35"/>
    </row>
    <row r="794" spans="1:26" ht="15.9" customHeight="1" x14ac:dyDescent="0.25">
      <c r="A794" s="6"/>
      <c r="F794" s="18"/>
      <c r="G794" s="18"/>
      <c r="I794" s="18"/>
      <c r="J794" s="18"/>
      <c r="L794" s="18"/>
      <c r="M794" s="18"/>
      <c r="N794" s="18"/>
      <c r="O794" s="15"/>
      <c r="P794" s="15"/>
      <c r="Q794" s="15"/>
      <c r="R794" s="15"/>
      <c r="S794" s="15"/>
      <c r="T794" s="10"/>
      <c r="U794" s="18"/>
      <c r="W794" s="10"/>
      <c r="Y794" s="21"/>
      <c r="Z794" s="35"/>
    </row>
    <row r="795" spans="1:26" ht="15.9" customHeight="1" x14ac:dyDescent="0.25">
      <c r="A795" s="6"/>
      <c r="F795" s="18"/>
      <c r="G795" s="18"/>
      <c r="I795" s="18"/>
      <c r="J795" s="18"/>
      <c r="L795" s="18"/>
      <c r="M795" s="18"/>
      <c r="N795" s="18"/>
      <c r="O795" s="15"/>
      <c r="P795" s="15"/>
      <c r="Q795" s="15"/>
      <c r="R795" s="15"/>
      <c r="S795" s="15"/>
      <c r="T795" s="10"/>
      <c r="U795" s="18"/>
      <c r="W795" s="10"/>
      <c r="Y795" s="21"/>
      <c r="Z795" s="35"/>
    </row>
    <row r="796" spans="1:26" ht="15.9" customHeight="1" x14ac:dyDescent="0.25">
      <c r="A796" s="6"/>
      <c r="F796" s="18"/>
      <c r="G796" s="18"/>
      <c r="I796" s="18"/>
      <c r="J796" s="18"/>
      <c r="L796" s="18"/>
      <c r="M796" s="18"/>
      <c r="N796" s="18"/>
      <c r="O796" s="15"/>
      <c r="P796" s="15"/>
      <c r="Q796" s="15"/>
      <c r="R796" s="15"/>
      <c r="S796" s="15"/>
      <c r="T796" s="10"/>
      <c r="U796" s="18"/>
      <c r="W796" s="10"/>
      <c r="Y796" s="21"/>
      <c r="Z796" s="35"/>
    </row>
    <row r="797" spans="1:26" ht="15.9" customHeight="1" x14ac:dyDescent="0.25">
      <c r="A797" s="6"/>
      <c r="F797" s="18"/>
      <c r="G797" s="18"/>
      <c r="I797" s="18"/>
      <c r="J797" s="18"/>
      <c r="L797" s="18"/>
      <c r="M797" s="18"/>
      <c r="N797" s="18"/>
      <c r="O797" s="15"/>
      <c r="P797" s="15"/>
      <c r="Q797" s="15"/>
      <c r="R797" s="15"/>
      <c r="S797" s="15"/>
      <c r="T797" s="10"/>
      <c r="U797" s="18"/>
      <c r="W797" s="10"/>
      <c r="Y797" s="21"/>
      <c r="Z797" s="35"/>
    </row>
    <row r="798" spans="1:26" ht="15.9" customHeight="1" x14ac:dyDescent="0.25">
      <c r="A798" s="6"/>
      <c r="F798" s="18"/>
      <c r="G798" s="18"/>
      <c r="I798" s="18"/>
      <c r="J798" s="18"/>
      <c r="L798" s="18"/>
      <c r="M798" s="18"/>
      <c r="N798" s="18"/>
      <c r="O798" s="15"/>
      <c r="P798" s="15"/>
      <c r="Q798" s="15"/>
      <c r="R798" s="15"/>
      <c r="S798" s="15"/>
      <c r="T798" s="10"/>
      <c r="U798" s="18"/>
      <c r="W798" s="10"/>
      <c r="Y798" s="21"/>
      <c r="Z798" s="35"/>
    </row>
    <row r="799" spans="1:26" ht="15.9" customHeight="1" x14ac:dyDescent="0.25">
      <c r="A799" s="6"/>
      <c r="F799" s="18"/>
      <c r="G799" s="18"/>
      <c r="I799" s="18"/>
      <c r="J799" s="18"/>
      <c r="L799" s="18"/>
      <c r="M799" s="18"/>
      <c r="N799" s="18"/>
      <c r="O799" s="15"/>
      <c r="P799" s="15"/>
      <c r="Q799" s="15"/>
      <c r="R799" s="15"/>
      <c r="S799" s="15"/>
      <c r="T799" s="10"/>
      <c r="U799" s="18"/>
      <c r="W799" s="10"/>
      <c r="Y799" s="21"/>
      <c r="Z799" s="35"/>
    </row>
    <row r="800" spans="1:26" ht="15.9" customHeight="1" x14ac:dyDescent="0.25">
      <c r="A800" s="6"/>
      <c r="F800" s="18"/>
      <c r="G800" s="18"/>
      <c r="I800" s="18"/>
      <c r="J800" s="18"/>
      <c r="L800" s="18"/>
      <c r="M800" s="18"/>
      <c r="N800" s="18"/>
      <c r="O800" s="15"/>
      <c r="P800" s="15"/>
      <c r="Q800" s="15"/>
      <c r="R800" s="15"/>
      <c r="S800" s="15"/>
      <c r="T800" s="10"/>
      <c r="U800" s="18"/>
      <c r="W800" s="10"/>
      <c r="Y800" s="21"/>
      <c r="Z800" s="35"/>
    </row>
    <row r="801" spans="1:26" ht="15.9" customHeight="1" x14ac:dyDescent="0.25">
      <c r="A801" s="6"/>
      <c r="F801" s="18"/>
      <c r="G801" s="18"/>
      <c r="I801" s="18"/>
      <c r="J801" s="18"/>
      <c r="L801" s="18"/>
      <c r="M801" s="18"/>
      <c r="N801" s="18"/>
      <c r="O801" s="15"/>
      <c r="P801" s="15"/>
      <c r="Q801" s="15"/>
      <c r="R801" s="15"/>
      <c r="S801" s="15"/>
      <c r="T801" s="10"/>
      <c r="U801" s="18"/>
      <c r="W801" s="10"/>
      <c r="Y801" s="21"/>
      <c r="Z801" s="35"/>
    </row>
    <row r="802" spans="1:26" ht="15.9" customHeight="1" x14ac:dyDescent="0.25">
      <c r="A802" s="6"/>
      <c r="F802" s="18"/>
      <c r="G802" s="18"/>
      <c r="I802" s="18"/>
      <c r="J802" s="18"/>
      <c r="L802" s="18"/>
      <c r="M802" s="18"/>
      <c r="N802" s="18"/>
      <c r="O802" s="15"/>
      <c r="P802" s="15"/>
      <c r="Q802" s="15"/>
      <c r="R802" s="15"/>
      <c r="S802" s="15"/>
      <c r="T802" s="10"/>
      <c r="U802" s="18"/>
      <c r="W802" s="10"/>
      <c r="Y802" s="21"/>
      <c r="Z802" s="35"/>
    </row>
    <row r="803" spans="1:26" ht="15.9" customHeight="1" x14ac:dyDescent="0.25">
      <c r="A803" s="6"/>
      <c r="F803" s="18"/>
      <c r="G803" s="18"/>
      <c r="I803" s="18"/>
      <c r="J803" s="18"/>
      <c r="L803" s="18"/>
      <c r="M803" s="18"/>
      <c r="N803" s="18"/>
      <c r="O803" s="15"/>
      <c r="P803" s="15"/>
      <c r="Q803" s="15"/>
      <c r="R803" s="15"/>
      <c r="S803" s="15"/>
      <c r="T803" s="10"/>
      <c r="U803" s="18"/>
      <c r="W803" s="10"/>
      <c r="Y803" s="21"/>
      <c r="Z803" s="35"/>
    </row>
    <row r="804" spans="1:26" ht="15.9" customHeight="1" x14ac:dyDescent="0.25">
      <c r="A804" s="6"/>
      <c r="F804" s="18"/>
      <c r="G804" s="18"/>
      <c r="I804" s="18"/>
      <c r="J804" s="18"/>
      <c r="L804" s="18"/>
      <c r="M804" s="18"/>
      <c r="N804" s="18"/>
      <c r="O804" s="15"/>
      <c r="P804" s="15"/>
      <c r="Q804" s="15"/>
      <c r="R804" s="15"/>
      <c r="S804" s="15"/>
      <c r="T804" s="10"/>
      <c r="U804" s="18"/>
      <c r="W804" s="10"/>
      <c r="Y804" s="21"/>
      <c r="Z804" s="35"/>
    </row>
    <row r="805" spans="1:26" ht="15.9" customHeight="1" x14ac:dyDescent="0.25">
      <c r="A805" s="6"/>
      <c r="F805" s="18"/>
      <c r="G805" s="18"/>
      <c r="I805" s="18"/>
      <c r="J805" s="18"/>
      <c r="L805" s="18"/>
      <c r="M805" s="18"/>
      <c r="N805" s="18"/>
      <c r="O805" s="15"/>
      <c r="P805" s="15"/>
      <c r="Q805" s="15"/>
      <c r="R805" s="15"/>
      <c r="S805" s="15"/>
      <c r="T805" s="10"/>
      <c r="U805" s="18"/>
      <c r="W805" s="10"/>
      <c r="Y805" s="21"/>
      <c r="Z805" s="35"/>
    </row>
    <row r="806" spans="1:26" ht="15.9" customHeight="1" x14ac:dyDescent="0.25">
      <c r="A806" s="6"/>
      <c r="F806" s="18"/>
      <c r="G806" s="18"/>
      <c r="I806" s="18"/>
      <c r="J806" s="18"/>
      <c r="L806" s="18"/>
      <c r="M806" s="18"/>
      <c r="N806" s="18"/>
      <c r="O806" s="15"/>
      <c r="P806" s="15"/>
      <c r="Q806" s="15"/>
      <c r="R806" s="15"/>
      <c r="S806" s="15"/>
      <c r="T806" s="10"/>
      <c r="U806" s="18"/>
      <c r="W806" s="10"/>
      <c r="Y806" s="21"/>
      <c r="Z806" s="35"/>
    </row>
    <row r="807" spans="1:26" ht="15.9" customHeight="1" x14ac:dyDescent="0.25">
      <c r="A807" s="6"/>
      <c r="F807" s="18"/>
      <c r="G807" s="18"/>
      <c r="I807" s="18"/>
      <c r="J807" s="18"/>
      <c r="L807" s="18"/>
      <c r="M807" s="18"/>
      <c r="N807" s="18"/>
      <c r="O807" s="15"/>
      <c r="P807" s="15"/>
      <c r="Q807" s="15"/>
      <c r="R807" s="15"/>
      <c r="S807" s="15"/>
      <c r="T807" s="10"/>
      <c r="U807" s="18"/>
      <c r="W807" s="10"/>
      <c r="Y807" s="21"/>
      <c r="Z807" s="35"/>
    </row>
    <row r="808" spans="1:26" ht="15.9" customHeight="1" x14ac:dyDescent="0.25">
      <c r="A808" s="6"/>
      <c r="F808" s="18"/>
      <c r="G808" s="18"/>
      <c r="I808" s="18"/>
      <c r="J808" s="18"/>
      <c r="L808" s="18"/>
      <c r="M808" s="18"/>
      <c r="N808" s="18"/>
      <c r="O808" s="15"/>
      <c r="P808" s="15"/>
      <c r="Q808" s="15"/>
      <c r="R808" s="15"/>
      <c r="S808" s="15"/>
      <c r="T808" s="10"/>
      <c r="U808" s="18"/>
      <c r="W808" s="10"/>
      <c r="Y808" s="21"/>
      <c r="Z808" s="35"/>
    </row>
    <row r="809" spans="1:26" ht="15.9" customHeight="1" x14ac:dyDescent="0.25">
      <c r="A809" s="6"/>
      <c r="F809" s="18"/>
      <c r="G809" s="18"/>
      <c r="I809" s="18"/>
      <c r="J809" s="18"/>
      <c r="L809" s="18"/>
      <c r="M809" s="18"/>
      <c r="N809" s="18"/>
      <c r="O809" s="15"/>
      <c r="P809" s="15"/>
      <c r="Q809" s="15"/>
      <c r="R809" s="15"/>
      <c r="S809" s="15"/>
      <c r="T809" s="10"/>
      <c r="U809" s="18"/>
      <c r="W809" s="10"/>
      <c r="Y809" s="21"/>
      <c r="Z809" s="35"/>
    </row>
    <row r="810" spans="1:26" ht="15.9" customHeight="1" x14ac:dyDescent="0.25">
      <c r="A810" s="6"/>
      <c r="F810" s="18"/>
      <c r="G810" s="18"/>
      <c r="I810" s="18"/>
      <c r="J810" s="18"/>
      <c r="L810" s="18"/>
      <c r="M810" s="18"/>
      <c r="N810" s="18"/>
      <c r="O810" s="15"/>
      <c r="P810" s="15"/>
      <c r="Q810" s="15"/>
      <c r="R810" s="15"/>
      <c r="S810" s="15"/>
      <c r="T810" s="10"/>
      <c r="U810" s="18"/>
      <c r="W810" s="10"/>
      <c r="Y810" s="21"/>
      <c r="Z810" s="35"/>
    </row>
    <row r="811" spans="1:26" ht="15.9" customHeight="1" x14ac:dyDescent="0.25">
      <c r="A811" s="6"/>
      <c r="F811" s="18"/>
      <c r="G811" s="18"/>
      <c r="I811" s="18"/>
      <c r="J811" s="18"/>
      <c r="L811" s="18"/>
      <c r="M811" s="18"/>
      <c r="N811" s="18"/>
      <c r="O811" s="15"/>
      <c r="P811" s="15"/>
      <c r="Q811" s="15"/>
      <c r="R811" s="15"/>
      <c r="S811" s="15"/>
      <c r="T811" s="10"/>
      <c r="U811" s="18"/>
      <c r="W811" s="10"/>
      <c r="Y811" s="21"/>
      <c r="Z811" s="35"/>
    </row>
    <row r="812" spans="1:26" ht="15.9" customHeight="1" x14ac:dyDescent="0.25">
      <c r="A812" s="6"/>
      <c r="F812" s="18"/>
      <c r="G812" s="18"/>
      <c r="I812" s="18"/>
      <c r="J812" s="18"/>
      <c r="L812" s="18"/>
      <c r="M812" s="18"/>
      <c r="N812" s="18"/>
      <c r="O812" s="15"/>
      <c r="P812" s="15"/>
      <c r="Q812" s="15"/>
      <c r="R812" s="15"/>
      <c r="S812" s="15"/>
      <c r="T812" s="10"/>
      <c r="U812" s="18"/>
      <c r="W812" s="10"/>
      <c r="Y812" s="21"/>
      <c r="Z812" s="35"/>
    </row>
    <row r="813" spans="1:26" ht="15.9" customHeight="1" x14ac:dyDescent="0.25">
      <c r="A813" s="6"/>
      <c r="F813" s="18"/>
      <c r="G813" s="18"/>
      <c r="I813" s="18"/>
      <c r="J813" s="18"/>
      <c r="L813" s="18"/>
      <c r="M813" s="18"/>
      <c r="N813" s="18"/>
      <c r="O813" s="15"/>
      <c r="P813" s="15"/>
      <c r="Q813" s="15"/>
      <c r="R813" s="15"/>
      <c r="S813" s="15"/>
      <c r="T813" s="10"/>
      <c r="U813" s="18"/>
      <c r="W813" s="10"/>
      <c r="Y813" s="21"/>
      <c r="Z813" s="35"/>
    </row>
    <row r="814" spans="1:26" ht="15.9" customHeight="1" x14ac:dyDescent="0.25">
      <c r="A814" s="6"/>
      <c r="F814" s="18"/>
      <c r="G814" s="18"/>
      <c r="I814" s="18"/>
      <c r="J814" s="18"/>
      <c r="L814" s="18"/>
      <c r="M814" s="18"/>
      <c r="N814" s="18"/>
      <c r="O814" s="15"/>
      <c r="P814" s="15"/>
      <c r="Q814" s="15"/>
      <c r="R814" s="15"/>
      <c r="S814" s="15"/>
      <c r="T814" s="10"/>
      <c r="U814" s="18"/>
      <c r="W814" s="10"/>
      <c r="Y814" s="21"/>
      <c r="Z814" s="35"/>
    </row>
    <row r="815" spans="1:26" ht="15.9" customHeight="1" x14ac:dyDescent="0.25">
      <c r="A815" s="6"/>
      <c r="F815" s="18"/>
      <c r="G815" s="18"/>
      <c r="I815" s="18"/>
      <c r="J815" s="18"/>
      <c r="L815" s="18"/>
      <c r="M815" s="18"/>
      <c r="N815" s="18"/>
      <c r="O815" s="15"/>
      <c r="P815" s="15"/>
      <c r="Q815" s="15"/>
      <c r="R815" s="15"/>
      <c r="S815" s="15"/>
      <c r="T815" s="10"/>
      <c r="U815" s="18"/>
      <c r="W815" s="10"/>
      <c r="Y815" s="21"/>
      <c r="Z815" s="35"/>
    </row>
    <row r="816" spans="1:26" ht="15.9" customHeight="1" x14ac:dyDescent="0.25">
      <c r="A816" s="6"/>
      <c r="F816" s="18"/>
      <c r="G816" s="18"/>
      <c r="I816" s="18"/>
      <c r="J816" s="18"/>
      <c r="L816" s="18"/>
      <c r="M816" s="18"/>
      <c r="N816" s="18"/>
      <c r="O816" s="15"/>
      <c r="P816" s="15"/>
      <c r="Q816" s="15"/>
      <c r="R816" s="15"/>
      <c r="S816" s="15"/>
      <c r="T816" s="10"/>
      <c r="U816" s="18"/>
      <c r="W816" s="10"/>
      <c r="Y816" s="21"/>
      <c r="Z816" s="35"/>
    </row>
    <row r="817" spans="1:26" ht="15.9" customHeight="1" x14ac:dyDescent="0.25">
      <c r="A817" s="6"/>
      <c r="F817" s="18"/>
      <c r="G817" s="18"/>
      <c r="I817" s="18"/>
      <c r="J817" s="18"/>
      <c r="L817" s="18"/>
      <c r="M817" s="18"/>
      <c r="N817" s="18"/>
      <c r="O817" s="15"/>
      <c r="P817" s="15"/>
      <c r="Q817" s="15"/>
      <c r="R817" s="15"/>
      <c r="S817" s="15"/>
      <c r="T817" s="10"/>
      <c r="U817" s="18"/>
      <c r="W817" s="10"/>
      <c r="Y817" s="21"/>
      <c r="Z817" s="35"/>
    </row>
    <row r="818" spans="1:26" ht="15.9" customHeight="1" x14ac:dyDescent="0.25">
      <c r="A818" s="6"/>
      <c r="F818" s="18"/>
      <c r="G818" s="18"/>
      <c r="I818" s="18"/>
      <c r="J818" s="18"/>
      <c r="L818" s="18"/>
      <c r="M818" s="18"/>
      <c r="N818" s="18"/>
      <c r="O818" s="15"/>
      <c r="P818" s="15"/>
      <c r="Q818" s="15"/>
      <c r="R818" s="15"/>
      <c r="S818" s="15"/>
      <c r="T818" s="10"/>
      <c r="U818" s="18"/>
      <c r="W818" s="10"/>
      <c r="Y818" s="21"/>
      <c r="Z818" s="35"/>
    </row>
    <row r="819" spans="1:26" ht="15.9" customHeight="1" x14ac:dyDescent="0.25">
      <c r="A819" s="6"/>
      <c r="F819" s="18"/>
      <c r="G819" s="18"/>
      <c r="I819" s="18"/>
      <c r="J819" s="18"/>
      <c r="L819" s="18"/>
      <c r="M819" s="18"/>
      <c r="N819" s="18"/>
      <c r="O819" s="15"/>
      <c r="P819" s="15"/>
      <c r="Q819" s="15"/>
      <c r="R819" s="15"/>
      <c r="S819" s="15"/>
      <c r="T819" s="10"/>
      <c r="U819" s="18"/>
      <c r="W819" s="10"/>
      <c r="Y819" s="21"/>
      <c r="Z819" s="35"/>
    </row>
    <row r="820" spans="1:26" ht="15.9" customHeight="1" x14ac:dyDescent="0.25">
      <c r="A820" s="6"/>
      <c r="F820" s="18"/>
      <c r="G820" s="18"/>
      <c r="I820" s="18"/>
      <c r="J820" s="18"/>
      <c r="L820" s="18"/>
      <c r="M820" s="18"/>
      <c r="N820" s="18"/>
      <c r="O820" s="15"/>
      <c r="P820" s="15"/>
      <c r="Q820" s="15"/>
      <c r="R820" s="15"/>
      <c r="S820" s="15"/>
      <c r="T820" s="10"/>
      <c r="U820" s="18"/>
      <c r="W820" s="10"/>
      <c r="Y820" s="21"/>
      <c r="Z820" s="35"/>
    </row>
    <row r="821" spans="1:26" ht="15.9" customHeight="1" x14ac:dyDescent="0.25">
      <c r="A821" s="6"/>
      <c r="F821" s="18"/>
      <c r="G821" s="18"/>
      <c r="I821" s="18"/>
      <c r="J821" s="18"/>
      <c r="L821" s="18"/>
      <c r="M821" s="18"/>
      <c r="N821" s="18"/>
      <c r="O821" s="15"/>
      <c r="P821" s="15"/>
      <c r="Q821" s="15"/>
      <c r="R821" s="15"/>
      <c r="S821" s="15"/>
      <c r="T821" s="10"/>
      <c r="U821" s="18"/>
      <c r="W821" s="10"/>
      <c r="Y821" s="21"/>
      <c r="Z821" s="35"/>
    </row>
    <row r="822" spans="1:26" ht="15.9" customHeight="1" x14ac:dyDescent="0.25">
      <c r="A822" s="6"/>
      <c r="F822" s="18"/>
      <c r="G822" s="18"/>
      <c r="I822" s="18"/>
      <c r="J822" s="18"/>
      <c r="L822" s="18"/>
      <c r="M822" s="18"/>
      <c r="N822" s="18"/>
      <c r="O822" s="15"/>
      <c r="P822" s="15"/>
      <c r="Q822" s="15"/>
      <c r="R822" s="15"/>
      <c r="S822" s="15"/>
      <c r="T822" s="10"/>
      <c r="U822" s="18"/>
      <c r="W822" s="10"/>
      <c r="Y822" s="21"/>
      <c r="Z822" s="35"/>
    </row>
    <row r="823" spans="1:26" ht="15.9" customHeight="1" x14ac:dyDescent="0.25">
      <c r="A823" s="6"/>
      <c r="F823" s="18"/>
      <c r="G823" s="18"/>
      <c r="I823" s="18"/>
      <c r="J823" s="18"/>
      <c r="L823" s="18"/>
      <c r="M823" s="18"/>
      <c r="N823" s="18"/>
      <c r="O823" s="15"/>
      <c r="P823" s="15"/>
      <c r="Q823" s="15"/>
      <c r="R823" s="15"/>
      <c r="S823" s="15"/>
      <c r="T823" s="10"/>
      <c r="U823" s="18"/>
      <c r="W823" s="10"/>
      <c r="Y823" s="21"/>
      <c r="Z823" s="35"/>
    </row>
    <row r="824" spans="1:26" ht="15.9" customHeight="1" x14ac:dyDescent="0.25">
      <c r="A824" s="6"/>
      <c r="F824" s="18"/>
      <c r="G824" s="18"/>
      <c r="I824" s="18"/>
      <c r="J824" s="18"/>
      <c r="L824" s="18"/>
      <c r="M824" s="18"/>
      <c r="N824" s="18"/>
      <c r="O824" s="15"/>
      <c r="P824" s="15"/>
      <c r="Q824" s="15"/>
      <c r="R824" s="15"/>
      <c r="S824" s="15"/>
      <c r="T824" s="10"/>
      <c r="U824" s="18"/>
      <c r="W824" s="10"/>
      <c r="Y824" s="21"/>
      <c r="Z824" s="35"/>
    </row>
    <row r="825" spans="1:26" ht="15.9" customHeight="1" x14ac:dyDescent="0.25">
      <c r="A825" s="6"/>
      <c r="F825" s="18"/>
      <c r="G825" s="18"/>
      <c r="I825" s="18"/>
      <c r="J825" s="18"/>
      <c r="L825" s="18"/>
      <c r="M825" s="18"/>
      <c r="N825" s="18"/>
      <c r="O825" s="15"/>
      <c r="P825" s="15"/>
      <c r="Q825" s="15"/>
      <c r="R825" s="15"/>
      <c r="S825" s="15"/>
      <c r="T825" s="10"/>
      <c r="U825" s="18"/>
      <c r="W825" s="10"/>
      <c r="Y825" s="21"/>
      <c r="Z825" s="35"/>
    </row>
    <row r="826" spans="1:26" ht="15.9" customHeight="1" x14ac:dyDescent="0.25">
      <c r="A826" s="6"/>
      <c r="F826" s="18"/>
      <c r="G826" s="18"/>
      <c r="I826" s="18"/>
      <c r="J826" s="18"/>
      <c r="L826" s="18"/>
      <c r="M826" s="18"/>
      <c r="N826" s="18"/>
      <c r="O826" s="15"/>
      <c r="P826" s="15"/>
      <c r="Q826" s="15"/>
      <c r="R826" s="15"/>
      <c r="S826" s="15"/>
      <c r="T826" s="10"/>
      <c r="U826" s="18"/>
      <c r="W826" s="10"/>
      <c r="Y826" s="21"/>
      <c r="Z826" s="35"/>
    </row>
    <row r="827" spans="1:26" ht="15.9" customHeight="1" x14ac:dyDescent="0.25">
      <c r="A827" s="6"/>
      <c r="F827" s="18"/>
      <c r="G827" s="18"/>
      <c r="I827" s="18"/>
      <c r="J827" s="18"/>
      <c r="L827" s="18"/>
      <c r="M827" s="18"/>
      <c r="N827" s="18"/>
      <c r="O827" s="15"/>
      <c r="P827" s="15"/>
      <c r="Q827" s="15"/>
      <c r="R827" s="15"/>
      <c r="S827" s="15"/>
      <c r="T827" s="10"/>
      <c r="U827" s="18"/>
      <c r="W827" s="10"/>
      <c r="Y827" s="21"/>
      <c r="Z827" s="35"/>
    </row>
    <row r="828" spans="1:26" ht="15.9" customHeight="1" x14ac:dyDescent="0.25">
      <c r="A828" s="6"/>
      <c r="F828" s="18"/>
      <c r="G828" s="18"/>
      <c r="I828" s="18"/>
      <c r="J828" s="18"/>
      <c r="L828" s="18"/>
      <c r="M828" s="18"/>
      <c r="N828" s="18"/>
      <c r="O828" s="15"/>
      <c r="P828" s="15"/>
      <c r="Q828" s="15"/>
      <c r="R828" s="15"/>
      <c r="S828" s="15"/>
      <c r="T828" s="10"/>
      <c r="U828" s="18"/>
      <c r="W828" s="10"/>
      <c r="Y828" s="21"/>
      <c r="Z828" s="35"/>
    </row>
    <row r="829" spans="1:26" ht="15.9" customHeight="1" x14ac:dyDescent="0.25">
      <c r="A829" s="6"/>
      <c r="F829" s="18"/>
      <c r="G829" s="18"/>
      <c r="I829" s="18"/>
      <c r="J829" s="18"/>
      <c r="L829" s="18"/>
      <c r="M829" s="18"/>
      <c r="N829" s="18"/>
      <c r="O829" s="15"/>
      <c r="P829" s="15"/>
      <c r="Q829" s="15"/>
      <c r="R829" s="15"/>
      <c r="S829" s="15"/>
      <c r="T829" s="10"/>
      <c r="U829" s="18"/>
      <c r="W829" s="10"/>
      <c r="Y829" s="21"/>
      <c r="Z829" s="35"/>
    </row>
    <row r="830" spans="1:26" ht="15.9" customHeight="1" x14ac:dyDescent="0.25">
      <c r="A830" s="6"/>
      <c r="F830" s="18"/>
      <c r="G830" s="18"/>
      <c r="I830" s="18"/>
      <c r="J830" s="18"/>
      <c r="L830" s="18"/>
      <c r="M830" s="18"/>
      <c r="N830" s="18"/>
      <c r="O830" s="15"/>
      <c r="P830" s="15"/>
      <c r="Q830" s="15"/>
      <c r="R830" s="15"/>
      <c r="S830" s="15"/>
      <c r="T830" s="10"/>
      <c r="U830" s="18"/>
      <c r="W830" s="10"/>
      <c r="Y830" s="21"/>
      <c r="Z830" s="35"/>
    </row>
    <row r="831" spans="1:26" ht="15.9" customHeight="1" x14ac:dyDescent="0.25">
      <c r="A831" s="6"/>
      <c r="F831" s="18"/>
      <c r="G831" s="18"/>
      <c r="I831" s="18"/>
      <c r="J831" s="18"/>
      <c r="L831" s="18"/>
      <c r="M831" s="18"/>
      <c r="N831" s="18"/>
      <c r="O831" s="15"/>
      <c r="P831" s="15"/>
      <c r="Q831" s="15"/>
      <c r="R831" s="15"/>
      <c r="S831" s="15"/>
      <c r="T831" s="10"/>
      <c r="U831" s="18"/>
      <c r="W831" s="10"/>
      <c r="Y831" s="21"/>
      <c r="Z831" s="35"/>
    </row>
    <row r="832" spans="1:26" ht="15.9" customHeight="1" x14ac:dyDescent="0.25">
      <c r="A832" s="6"/>
      <c r="F832" s="18"/>
      <c r="G832" s="18"/>
      <c r="I832" s="18"/>
      <c r="J832" s="18"/>
      <c r="L832" s="18"/>
      <c r="M832" s="18"/>
      <c r="N832" s="18"/>
      <c r="O832" s="15"/>
      <c r="P832" s="15"/>
      <c r="Q832" s="15"/>
      <c r="R832" s="15"/>
      <c r="S832" s="15"/>
      <c r="T832" s="10"/>
      <c r="U832" s="18"/>
      <c r="W832" s="10"/>
      <c r="Y832" s="21"/>
      <c r="Z832" s="35"/>
    </row>
    <row r="833" spans="1:26" ht="15.9" customHeight="1" x14ac:dyDescent="0.25">
      <c r="A833" s="6"/>
      <c r="F833" s="18"/>
      <c r="G833" s="18"/>
      <c r="I833" s="18"/>
      <c r="J833" s="18"/>
      <c r="L833" s="18"/>
      <c r="M833" s="18"/>
      <c r="N833" s="18"/>
      <c r="O833" s="15"/>
      <c r="P833" s="15"/>
      <c r="Q833" s="15"/>
      <c r="R833" s="15"/>
      <c r="S833" s="15"/>
      <c r="T833" s="10"/>
      <c r="U833" s="18"/>
      <c r="W833" s="10"/>
      <c r="Y833" s="21"/>
      <c r="Z833" s="35"/>
    </row>
    <row r="834" spans="1:26" ht="15.9" customHeight="1" x14ac:dyDescent="0.25">
      <c r="A834" s="6"/>
      <c r="F834" s="18"/>
      <c r="G834" s="18"/>
      <c r="I834" s="18"/>
      <c r="J834" s="18"/>
      <c r="L834" s="18"/>
      <c r="M834" s="18"/>
      <c r="N834" s="18"/>
      <c r="O834" s="15"/>
      <c r="P834" s="15"/>
      <c r="Q834" s="15"/>
      <c r="R834" s="15"/>
      <c r="S834" s="15"/>
      <c r="T834" s="10"/>
      <c r="U834" s="18"/>
      <c r="W834" s="10"/>
      <c r="Y834" s="21"/>
      <c r="Z834" s="35"/>
    </row>
    <row r="835" spans="1:26" ht="15.9" customHeight="1" x14ac:dyDescent="0.25">
      <c r="A835" s="6"/>
      <c r="F835" s="18"/>
      <c r="G835" s="18"/>
      <c r="I835" s="18"/>
      <c r="J835" s="18"/>
      <c r="L835" s="18"/>
      <c r="M835" s="18"/>
      <c r="N835" s="18"/>
      <c r="O835" s="15"/>
      <c r="P835" s="15"/>
      <c r="Q835" s="15"/>
      <c r="R835" s="15"/>
      <c r="S835" s="15"/>
      <c r="T835" s="10"/>
      <c r="U835" s="18"/>
      <c r="W835" s="10"/>
      <c r="Y835" s="21"/>
      <c r="Z835" s="35"/>
    </row>
    <row r="836" spans="1:26" ht="15.9" customHeight="1" x14ac:dyDescent="0.25">
      <c r="A836" s="6"/>
      <c r="F836" s="18"/>
      <c r="G836" s="18"/>
      <c r="I836" s="18"/>
      <c r="J836" s="18"/>
      <c r="L836" s="18"/>
      <c r="M836" s="18"/>
      <c r="N836" s="18"/>
      <c r="O836" s="15"/>
      <c r="P836" s="15"/>
      <c r="Q836" s="15"/>
      <c r="R836" s="15"/>
      <c r="S836" s="15"/>
      <c r="T836" s="10"/>
      <c r="U836" s="18"/>
      <c r="W836" s="10"/>
      <c r="Y836" s="21"/>
      <c r="Z836" s="35"/>
    </row>
    <row r="837" spans="1:26" ht="15.9" customHeight="1" x14ac:dyDescent="0.25">
      <c r="A837" s="6"/>
      <c r="F837" s="18"/>
      <c r="G837" s="18"/>
      <c r="I837" s="18"/>
      <c r="J837" s="18"/>
      <c r="L837" s="18"/>
      <c r="M837" s="18"/>
      <c r="N837" s="18"/>
      <c r="O837" s="15"/>
      <c r="P837" s="15"/>
      <c r="Q837" s="15"/>
      <c r="R837" s="15"/>
      <c r="S837" s="15"/>
      <c r="T837" s="10"/>
      <c r="U837" s="18"/>
      <c r="W837" s="10"/>
      <c r="Y837" s="21"/>
      <c r="Z837" s="35"/>
    </row>
    <row r="838" spans="1:26" ht="15.9" customHeight="1" x14ac:dyDescent="0.25">
      <c r="A838" s="6"/>
      <c r="F838" s="18"/>
      <c r="G838" s="18"/>
      <c r="I838" s="18"/>
      <c r="J838" s="18"/>
      <c r="L838" s="18"/>
      <c r="M838" s="18"/>
      <c r="N838" s="18"/>
      <c r="O838" s="15"/>
      <c r="P838" s="15"/>
      <c r="Q838" s="15"/>
      <c r="R838" s="15"/>
      <c r="S838" s="15"/>
      <c r="T838" s="10"/>
      <c r="U838" s="18"/>
      <c r="W838" s="10"/>
      <c r="Y838" s="21"/>
      <c r="Z838" s="35"/>
    </row>
    <row r="839" spans="1:26" ht="15.9" customHeight="1" x14ac:dyDescent="0.25">
      <c r="A839" s="6"/>
      <c r="F839" s="18"/>
      <c r="G839" s="18"/>
      <c r="I839" s="18"/>
      <c r="J839" s="18"/>
      <c r="L839" s="18"/>
      <c r="M839" s="18"/>
      <c r="N839" s="18"/>
      <c r="O839" s="15"/>
      <c r="P839" s="15"/>
      <c r="Q839" s="15"/>
      <c r="R839" s="15"/>
      <c r="S839" s="15"/>
      <c r="T839" s="10"/>
      <c r="U839" s="18"/>
      <c r="W839" s="10"/>
      <c r="Y839" s="21"/>
      <c r="Z839" s="35"/>
    </row>
    <row r="840" spans="1:26" ht="15.9" customHeight="1" x14ac:dyDescent="0.25">
      <c r="A840" s="6"/>
      <c r="F840" s="18"/>
      <c r="G840" s="18"/>
      <c r="I840" s="18"/>
      <c r="J840" s="18"/>
      <c r="L840" s="18"/>
      <c r="M840" s="18"/>
      <c r="N840" s="18"/>
      <c r="O840" s="15"/>
      <c r="P840" s="15"/>
      <c r="Q840" s="15"/>
      <c r="R840" s="15"/>
      <c r="S840" s="15"/>
      <c r="T840" s="10"/>
      <c r="U840" s="18"/>
      <c r="W840" s="10"/>
      <c r="Y840" s="21"/>
      <c r="Z840" s="35"/>
    </row>
    <row r="841" spans="1:26" ht="15.9" customHeight="1" x14ac:dyDescent="0.25">
      <c r="A841" s="6"/>
      <c r="F841" s="18"/>
      <c r="G841" s="18"/>
      <c r="I841" s="18"/>
      <c r="J841" s="18"/>
      <c r="L841" s="18"/>
      <c r="M841" s="18"/>
      <c r="N841" s="18"/>
      <c r="O841" s="15"/>
      <c r="P841" s="15"/>
      <c r="Q841" s="15"/>
      <c r="R841" s="15"/>
      <c r="S841" s="15"/>
      <c r="T841" s="10"/>
      <c r="U841" s="18"/>
      <c r="W841" s="10"/>
      <c r="Y841" s="21"/>
      <c r="Z841" s="35"/>
    </row>
    <row r="842" spans="1:26" ht="15.9" customHeight="1" x14ac:dyDescent="0.25">
      <c r="A842" s="6"/>
      <c r="F842" s="18"/>
      <c r="G842" s="18"/>
      <c r="I842" s="18"/>
      <c r="J842" s="18"/>
      <c r="L842" s="18"/>
      <c r="M842" s="18"/>
      <c r="N842" s="18"/>
      <c r="O842" s="15"/>
      <c r="P842" s="15"/>
      <c r="Q842" s="15"/>
      <c r="R842" s="15"/>
      <c r="S842" s="15"/>
      <c r="T842" s="10"/>
      <c r="U842" s="18"/>
      <c r="W842" s="10"/>
      <c r="Y842" s="21"/>
      <c r="Z842" s="35"/>
    </row>
    <row r="843" spans="1:26" ht="15.9" customHeight="1" x14ac:dyDescent="0.25">
      <c r="A843" s="6"/>
      <c r="F843" s="18"/>
      <c r="G843" s="18"/>
      <c r="I843" s="18"/>
      <c r="J843" s="18"/>
      <c r="L843" s="18"/>
      <c r="M843" s="18"/>
      <c r="N843" s="18"/>
      <c r="O843" s="15"/>
      <c r="P843" s="15"/>
      <c r="Q843" s="15"/>
      <c r="R843" s="15"/>
      <c r="S843" s="15"/>
      <c r="T843" s="10"/>
      <c r="U843" s="18"/>
      <c r="W843" s="10"/>
      <c r="Y843" s="21"/>
      <c r="Z843" s="35"/>
    </row>
    <row r="844" spans="1:26" ht="15.9" customHeight="1" x14ac:dyDescent="0.25">
      <c r="A844" s="6"/>
      <c r="F844" s="18"/>
      <c r="G844" s="18"/>
      <c r="I844" s="18"/>
      <c r="J844" s="18"/>
      <c r="L844" s="18"/>
      <c r="M844" s="18"/>
      <c r="N844" s="18"/>
      <c r="O844" s="15"/>
      <c r="P844" s="15"/>
      <c r="Q844" s="15"/>
      <c r="R844" s="15"/>
      <c r="S844" s="15"/>
      <c r="T844" s="10"/>
      <c r="U844" s="18"/>
      <c r="W844" s="10"/>
      <c r="Y844" s="21"/>
      <c r="Z844" s="35"/>
    </row>
    <row r="845" spans="1:26" ht="15.9" customHeight="1" x14ac:dyDescent="0.25">
      <c r="A845" s="6"/>
      <c r="F845" s="18"/>
      <c r="G845" s="18"/>
      <c r="I845" s="18"/>
      <c r="J845" s="18"/>
      <c r="L845" s="18"/>
      <c r="M845" s="18"/>
      <c r="N845" s="18"/>
      <c r="O845" s="15"/>
      <c r="P845" s="15"/>
      <c r="Q845" s="15"/>
      <c r="R845" s="15"/>
      <c r="S845" s="15"/>
      <c r="T845" s="10"/>
      <c r="U845" s="18"/>
      <c r="W845" s="10"/>
      <c r="Y845" s="21"/>
      <c r="Z845" s="35"/>
    </row>
    <row r="846" spans="1:26" ht="15.9" customHeight="1" x14ac:dyDescent="0.25">
      <c r="A846" s="6"/>
      <c r="F846" s="18"/>
      <c r="G846" s="18"/>
      <c r="I846" s="18"/>
      <c r="J846" s="18"/>
      <c r="L846" s="18"/>
      <c r="M846" s="18"/>
      <c r="N846" s="18"/>
      <c r="O846" s="15"/>
      <c r="P846" s="15"/>
      <c r="Q846" s="15"/>
      <c r="R846" s="15"/>
      <c r="S846" s="15"/>
      <c r="T846" s="10"/>
      <c r="U846" s="18"/>
      <c r="W846" s="10"/>
      <c r="Y846" s="21"/>
      <c r="Z846" s="35"/>
    </row>
    <row r="847" spans="1:26" ht="15.9" customHeight="1" x14ac:dyDescent="0.25">
      <c r="A847" s="6"/>
      <c r="F847" s="18"/>
      <c r="G847" s="18"/>
      <c r="I847" s="18"/>
      <c r="J847" s="18"/>
      <c r="L847" s="18"/>
      <c r="M847" s="18"/>
      <c r="N847" s="18"/>
      <c r="O847" s="15"/>
      <c r="P847" s="15"/>
      <c r="Q847" s="15"/>
      <c r="R847" s="15"/>
      <c r="S847" s="15"/>
      <c r="T847" s="10"/>
      <c r="U847" s="18"/>
      <c r="W847" s="10"/>
      <c r="Y847" s="21"/>
      <c r="Z847" s="35"/>
    </row>
    <row r="848" spans="1:26" ht="15.9" customHeight="1" x14ac:dyDescent="0.25">
      <c r="A848" s="6"/>
      <c r="F848" s="18"/>
      <c r="G848" s="18"/>
      <c r="I848" s="18"/>
      <c r="J848" s="18"/>
      <c r="L848" s="18"/>
      <c r="M848" s="18"/>
      <c r="N848" s="18"/>
      <c r="O848" s="15"/>
      <c r="P848" s="15"/>
      <c r="Q848" s="15"/>
      <c r="R848" s="15"/>
      <c r="S848" s="15"/>
      <c r="T848" s="10"/>
      <c r="U848" s="18"/>
      <c r="W848" s="10"/>
      <c r="Y848" s="21"/>
      <c r="Z848" s="35"/>
    </row>
    <row r="849" spans="1:26" ht="15.9" customHeight="1" x14ac:dyDescent="0.25">
      <c r="A849" s="6"/>
      <c r="F849" s="18"/>
      <c r="G849" s="18"/>
      <c r="I849" s="18"/>
      <c r="J849" s="18"/>
      <c r="L849" s="18"/>
      <c r="M849" s="18"/>
      <c r="N849" s="18"/>
      <c r="O849" s="15"/>
      <c r="P849" s="15"/>
      <c r="Q849" s="15"/>
      <c r="R849" s="15"/>
      <c r="S849" s="15"/>
      <c r="T849" s="10"/>
      <c r="U849" s="18"/>
      <c r="W849" s="10"/>
      <c r="Y849" s="21"/>
      <c r="Z849" s="35"/>
    </row>
    <row r="850" spans="1:26" ht="15.9" customHeight="1" x14ac:dyDescent="0.25">
      <c r="A850" s="6"/>
      <c r="F850" s="18"/>
      <c r="G850" s="18"/>
      <c r="I850" s="18"/>
      <c r="J850" s="18"/>
      <c r="L850" s="18"/>
      <c r="M850" s="18"/>
      <c r="N850" s="18"/>
      <c r="O850" s="15"/>
      <c r="P850" s="15"/>
      <c r="Q850" s="15"/>
      <c r="R850" s="15"/>
      <c r="S850" s="15"/>
      <c r="T850" s="10"/>
      <c r="U850" s="18"/>
      <c r="W850" s="10"/>
      <c r="Y850" s="21"/>
      <c r="Z850" s="35"/>
    </row>
    <row r="851" spans="1:26" ht="15.9" customHeight="1" x14ac:dyDescent="0.25">
      <c r="A851" s="6"/>
      <c r="F851" s="18"/>
      <c r="G851" s="18"/>
      <c r="I851" s="18"/>
      <c r="J851" s="18"/>
      <c r="L851" s="18"/>
      <c r="M851" s="18"/>
      <c r="N851" s="18"/>
      <c r="O851" s="15"/>
      <c r="P851" s="15"/>
      <c r="Q851" s="15"/>
      <c r="R851" s="15"/>
      <c r="S851" s="15"/>
      <c r="T851" s="10"/>
      <c r="U851" s="18"/>
      <c r="W851" s="10"/>
      <c r="Y851" s="21"/>
      <c r="Z851" s="35"/>
    </row>
    <row r="852" spans="1:26" ht="15.9" customHeight="1" x14ac:dyDescent="0.25">
      <c r="A852" s="6"/>
      <c r="F852" s="18"/>
      <c r="G852" s="18"/>
      <c r="I852" s="18"/>
      <c r="J852" s="18"/>
      <c r="L852" s="18"/>
      <c r="M852" s="18"/>
      <c r="N852" s="18"/>
      <c r="O852" s="15"/>
      <c r="P852" s="15"/>
      <c r="Q852" s="15"/>
      <c r="R852" s="15"/>
      <c r="S852" s="15"/>
      <c r="T852" s="10"/>
      <c r="U852" s="18"/>
      <c r="W852" s="10"/>
      <c r="Y852" s="21"/>
      <c r="Z852" s="35"/>
    </row>
    <row r="853" spans="1:26" ht="15.9" customHeight="1" x14ac:dyDescent="0.25">
      <c r="A853" s="6"/>
      <c r="F853" s="18"/>
      <c r="G853" s="18"/>
      <c r="I853" s="18"/>
      <c r="J853" s="18"/>
      <c r="L853" s="18"/>
      <c r="M853" s="18"/>
      <c r="N853" s="18"/>
      <c r="O853" s="15"/>
      <c r="P853" s="15"/>
      <c r="Q853" s="15"/>
      <c r="R853" s="15"/>
      <c r="S853" s="15"/>
      <c r="T853" s="10"/>
      <c r="U853" s="18"/>
      <c r="W853" s="10"/>
      <c r="Y853" s="21"/>
      <c r="Z853" s="35"/>
    </row>
    <row r="854" spans="1:26" ht="15.9" customHeight="1" x14ac:dyDescent="0.25">
      <c r="A854" s="6"/>
      <c r="F854" s="18"/>
      <c r="G854" s="18"/>
      <c r="I854" s="18"/>
      <c r="J854" s="18"/>
      <c r="L854" s="18"/>
      <c r="M854" s="18"/>
      <c r="N854" s="18"/>
      <c r="O854" s="15"/>
      <c r="P854" s="15"/>
      <c r="Q854" s="15"/>
      <c r="R854" s="15"/>
      <c r="S854" s="15"/>
      <c r="T854" s="10"/>
      <c r="U854" s="18"/>
      <c r="W854" s="10"/>
      <c r="Y854" s="21"/>
      <c r="Z854" s="35"/>
    </row>
    <row r="855" spans="1:26" ht="15.9" customHeight="1" x14ac:dyDescent="0.25">
      <c r="A855" s="6"/>
      <c r="F855" s="18"/>
      <c r="G855" s="18"/>
      <c r="I855" s="18"/>
      <c r="J855" s="18"/>
      <c r="L855" s="18"/>
      <c r="M855" s="18"/>
      <c r="N855" s="18"/>
      <c r="O855" s="15"/>
      <c r="P855" s="15"/>
      <c r="Q855" s="15"/>
      <c r="R855" s="15"/>
      <c r="S855" s="15"/>
      <c r="T855" s="10"/>
      <c r="U855" s="18"/>
      <c r="W855" s="10"/>
      <c r="Y855" s="21"/>
      <c r="Z855" s="35"/>
    </row>
    <row r="856" spans="1:26" ht="15.9" customHeight="1" x14ac:dyDescent="0.25">
      <c r="A856" s="6"/>
      <c r="F856" s="18"/>
      <c r="G856" s="18"/>
      <c r="I856" s="18"/>
      <c r="J856" s="18"/>
      <c r="L856" s="18"/>
      <c r="M856" s="18"/>
      <c r="N856" s="18"/>
      <c r="O856" s="15"/>
      <c r="P856" s="15"/>
      <c r="Q856" s="15"/>
      <c r="R856" s="15"/>
      <c r="S856" s="15"/>
      <c r="T856" s="10"/>
      <c r="U856" s="18"/>
      <c r="W856" s="10"/>
      <c r="Y856" s="21"/>
      <c r="Z856" s="35"/>
    </row>
    <row r="857" spans="1:26" ht="15.9" customHeight="1" x14ac:dyDescent="0.25">
      <c r="A857" s="6"/>
      <c r="F857" s="18"/>
      <c r="G857" s="18"/>
      <c r="I857" s="18"/>
      <c r="J857" s="18"/>
      <c r="L857" s="18"/>
      <c r="M857" s="18"/>
      <c r="N857" s="18"/>
      <c r="O857" s="15"/>
      <c r="P857" s="15"/>
      <c r="Q857" s="15"/>
      <c r="R857" s="15"/>
      <c r="S857" s="15"/>
      <c r="T857" s="10"/>
      <c r="U857" s="18"/>
      <c r="W857" s="10"/>
      <c r="Y857" s="21"/>
      <c r="Z857" s="35"/>
    </row>
    <row r="858" spans="1:26" ht="15.9" customHeight="1" x14ac:dyDescent="0.25">
      <c r="A858" s="6"/>
      <c r="F858" s="18"/>
      <c r="G858" s="18"/>
      <c r="I858" s="18"/>
      <c r="J858" s="18"/>
      <c r="L858" s="18"/>
      <c r="M858" s="18"/>
      <c r="N858" s="18"/>
      <c r="O858" s="15"/>
      <c r="P858" s="15"/>
      <c r="Q858" s="15"/>
      <c r="R858" s="15"/>
      <c r="S858" s="15"/>
      <c r="T858" s="10"/>
      <c r="U858" s="18"/>
      <c r="W858" s="10"/>
      <c r="Y858" s="21"/>
      <c r="Z858" s="35"/>
    </row>
    <row r="859" spans="1:26" ht="15.9" customHeight="1" x14ac:dyDescent="0.25">
      <c r="A859" s="6"/>
      <c r="F859" s="18"/>
      <c r="G859" s="18"/>
      <c r="I859" s="18"/>
      <c r="J859" s="18"/>
      <c r="L859" s="18"/>
      <c r="M859" s="18"/>
      <c r="N859" s="18"/>
      <c r="O859" s="15"/>
      <c r="P859" s="15"/>
      <c r="Q859" s="15"/>
      <c r="R859" s="15"/>
      <c r="S859" s="15"/>
      <c r="T859" s="10"/>
      <c r="U859" s="18"/>
      <c r="W859" s="10"/>
      <c r="Y859" s="21"/>
      <c r="Z859" s="35"/>
    </row>
    <row r="860" spans="1:26" ht="15.9" customHeight="1" x14ac:dyDescent="0.25">
      <c r="A860" s="6"/>
      <c r="F860" s="18"/>
      <c r="G860" s="18"/>
      <c r="I860" s="18"/>
      <c r="J860" s="18"/>
      <c r="L860" s="18"/>
      <c r="M860" s="18"/>
      <c r="N860" s="18"/>
      <c r="O860" s="15"/>
      <c r="P860" s="15"/>
      <c r="Q860" s="15"/>
      <c r="R860" s="15"/>
      <c r="S860" s="15"/>
      <c r="T860" s="10"/>
      <c r="U860" s="18"/>
      <c r="W860" s="10"/>
      <c r="Y860" s="21"/>
      <c r="Z860" s="35"/>
    </row>
    <row r="861" spans="1:26" ht="15.9" customHeight="1" x14ac:dyDescent="0.25">
      <c r="A861" s="6"/>
      <c r="F861" s="18"/>
      <c r="G861" s="18"/>
      <c r="I861" s="18"/>
      <c r="J861" s="18"/>
      <c r="L861" s="18"/>
      <c r="M861" s="18"/>
      <c r="N861" s="18"/>
      <c r="O861" s="15"/>
      <c r="P861" s="15"/>
      <c r="Q861" s="15"/>
      <c r="R861" s="15"/>
      <c r="S861" s="15"/>
      <c r="T861" s="10"/>
      <c r="U861" s="18"/>
      <c r="W861" s="10"/>
      <c r="Y861" s="21"/>
      <c r="Z861" s="35"/>
    </row>
    <row r="862" spans="1:26" ht="15.9" customHeight="1" x14ac:dyDescent="0.25">
      <c r="A862" s="6"/>
      <c r="F862" s="18"/>
      <c r="G862" s="18"/>
      <c r="I862" s="18"/>
      <c r="J862" s="18"/>
      <c r="L862" s="18"/>
      <c r="M862" s="18"/>
      <c r="N862" s="18"/>
      <c r="O862" s="15"/>
      <c r="P862" s="15"/>
      <c r="Q862" s="15"/>
      <c r="R862" s="15"/>
      <c r="S862" s="15"/>
      <c r="T862" s="10"/>
      <c r="U862" s="18"/>
      <c r="W862" s="10"/>
      <c r="Y862" s="21"/>
      <c r="Z862" s="35"/>
    </row>
    <row r="863" spans="1:26" ht="15.9" customHeight="1" x14ac:dyDescent="0.25">
      <c r="A863" s="6"/>
      <c r="F863" s="18"/>
      <c r="G863" s="18"/>
      <c r="I863" s="18"/>
      <c r="J863" s="18"/>
      <c r="L863" s="18"/>
      <c r="M863" s="18"/>
      <c r="N863" s="18"/>
      <c r="O863" s="15"/>
      <c r="P863" s="15"/>
      <c r="Q863" s="15"/>
      <c r="R863" s="15"/>
      <c r="S863" s="15"/>
      <c r="T863" s="10"/>
      <c r="U863" s="18"/>
      <c r="W863" s="10"/>
      <c r="Y863" s="21"/>
      <c r="Z863" s="35"/>
    </row>
    <row r="864" spans="1:26" ht="15.9" customHeight="1" x14ac:dyDescent="0.25">
      <c r="A864" s="6"/>
      <c r="F864" s="18"/>
      <c r="G864" s="18"/>
      <c r="I864" s="18"/>
      <c r="J864" s="18"/>
      <c r="L864" s="18"/>
      <c r="M864" s="18"/>
      <c r="N864" s="18"/>
      <c r="O864" s="15"/>
      <c r="P864" s="15"/>
      <c r="Q864" s="15"/>
      <c r="R864" s="15"/>
      <c r="S864" s="15"/>
      <c r="T864" s="10"/>
      <c r="U864" s="18"/>
      <c r="W864" s="10"/>
      <c r="Y864" s="21"/>
      <c r="Z864" s="35"/>
    </row>
    <row r="865" spans="1:26" ht="15.9" customHeight="1" x14ac:dyDescent="0.25">
      <c r="A865" s="6"/>
      <c r="F865" s="18"/>
      <c r="G865" s="18"/>
      <c r="I865" s="18"/>
      <c r="J865" s="18"/>
      <c r="L865" s="18"/>
      <c r="M865" s="18"/>
      <c r="N865" s="18"/>
      <c r="O865" s="15"/>
      <c r="P865" s="15"/>
      <c r="Q865" s="15"/>
      <c r="R865" s="15"/>
      <c r="S865" s="15"/>
      <c r="T865" s="10"/>
      <c r="U865" s="18"/>
      <c r="W865" s="10"/>
      <c r="Y865" s="21"/>
      <c r="Z865" s="35"/>
    </row>
    <row r="866" spans="1:26" ht="15.9" customHeight="1" x14ac:dyDescent="0.25">
      <c r="A866" s="6"/>
      <c r="F866" s="18"/>
      <c r="G866" s="18"/>
      <c r="I866" s="18"/>
      <c r="J866" s="18"/>
      <c r="L866" s="18"/>
      <c r="M866" s="18"/>
      <c r="N866" s="18"/>
      <c r="O866" s="15"/>
      <c r="P866" s="15"/>
      <c r="Q866" s="15"/>
      <c r="R866" s="15"/>
      <c r="S866" s="15"/>
      <c r="T866" s="10"/>
      <c r="U866" s="18"/>
      <c r="W866" s="10"/>
      <c r="Y866" s="21"/>
      <c r="Z866" s="35"/>
    </row>
    <row r="867" spans="1:26" ht="15.9" customHeight="1" x14ac:dyDescent="0.25">
      <c r="A867" s="6"/>
      <c r="F867" s="18"/>
      <c r="G867" s="18"/>
      <c r="I867" s="18"/>
      <c r="J867" s="18"/>
      <c r="L867" s="18"/>
      <c r="M867" s="18"/>
      <c r="N867" s="18"/>
      <c r="O867" s="15"/>
      <c r="P867" s="15"/>
      <c r="Q867" s="15"/>
      <c r="R867" s="15"/>
      <c r="S867" s="15"/>
      <c r="T867" s="10"/>
      <c r="U867" s="18"/>
      <c r="W867" s="10"/>
      <c r="Y867" s="21"/>
      <c r="Z867" s="35"/>
    </row>
    <row r="868" spans="1:26" ht="15.9" customHeight="1" x14ac:dyDescent="0.25">
      <c r="A868" s="6"/>
      <c r="F868" s="18"/>
      <c r="G868" s="18"/>
      <c r="I868" s="18"/>
      <c r="J868" s="18"/>
      <c r="L868" s="18"/>
      <c r="M868" s="18"/>
      <c r="N868" s="18"/>
      <c r="O868" s="15"/>
      <c r="P868" s="15"/>
      <c r="Q868" s="15"/>
      <c r="R868" s="15"/>
      <c r="S868" s="15"/>
      <c r="T868" s="10"/>
      <c r="U868" s="18"/>
      <c r="W868" s="10"/>
      <c r="Y868" s="21"/>
      <c r="Z868" s="35"/>
    </row>
    <row r="869" spans="1:26" ht="15.9" customHeight="1" x14ac:dyDescent="0.25">
      <c r="A869" s="6"/>
      <c r="F869" s="18"/>
      <c r="G869" s="18"/>
      <c r="I869" s="18"/>
      <c r="J869" s="18"/>
      <c r="L869" s="18"/>
      <c r="M869" s="18"/>
      <c r="N869" s="18"/>
      <c r="O869" s="15"/>
      <c r="P869" s="15"/>
      <c r="Q869" s="15"/>
      <c r="R869" s="15"/>
      <c r="S869" s="15"/>
      <c r="T869" s="10"/>
      <c r="U869" s="18"/>
      <c r="W869" s="10"/>
      <c r="Y869" s="21"/>
      <c r="Z869" s="35"/>
    </row>
    <row r="870" spans="1:26" ht="15.9" customHeight="1" x14ac:dyDescent="0.25">
      <c r="A870" s="6"/>
      <c r="F870" s="18"/>
      <c r="G870" s="18"/>
      <c r="I870" s="18"/>
      <c r="J870" s="18"/>
      <c r="L870" s="18"/>
      <c r="M870" s="18"/>
      <c r="N870" s="18"/>
      <c r="O870" s="15"/>
      <c r="P870" s="15"/>
      <c r="Q870" s="15"/>
      <c r="R870" s="15"/>
      <c r="S870" s="15"/>
      <c r="T870" s="10"/>
      <c r="U870" s="18"/>
      <c r="W870" s="10"/>
      <c r="Y870" s="21"/>
      <c r="Z870" s="35"/>
    </row>
    <row r="871" spans="1:26" ht="15.9" customHeight="1" x14ac:dyDescent="0.25">
      <c r="A871" s="6"/>
      <c r="F871" s="18"/>
      <c r="G871" s="18"/>
      <c r="I871" s="18"/>
      <c r="J871" s="18"/>
      <c r="L871" s="18"/>
      <c r="M871" s="18"/>
      <c r="N871" s="18"/>
      <c r="O871" s="15"/>
      <c r="P871" s="15"/>
      <c r="Q871" s="15"/>
      <c r="R871" s="15"/>
      <c r="S871" s="15"/>
      <c r="T871" s="10"/>
      <c r="U871" s="18"/>
      <c r="W871" s="10"/>
      <c r="Y871" s="21"/>
      <c r="Z871" s="35"/>
    </row>
    <row r="872" spans="1:26" ht="15.9" customHeight="1" x14ac:dyDescent="0.25">
      <c r="A872" s="6"/>
      <c r="F872" s="18"/>
      <c r="G872" s="18"/>
      <c r="I872" s="18"/>
      <c r="J872" s="18"/>
      <c r="L872" s="18"/>
      <c r="M872" s="18"/>
      <c r="N872" s="18"/>
      <c r="O872" s="15"/>
      <c r="P872" s="15"/>
      <c r="Q872" s="15"/>
      <c r="R872" s="15"/>
      <c r="S872" s="15"/>
      <c r="T872" s="10"/>
      <c r="U872" s="18"/>
      <c r="W872" s="10"/>
      <c r="Y872" s="21"/>
      <c r="Z872" s="35"/>
    </row>
    <row r="873" spans="1:26" ht="15.9" customHeight="1" x14ac:dyDescent="0.25">
      <c r="A873" s="6"/>
      <c r="F873" s="18"/>
      <c r="G873" s="18"/>
      <c r="I873" s="18"/>
      <c r="J873" s="18"/>
      <c r="L873" s="18"/>
      <c r="M873" s="18"/>
      <c r="N873" s="18"/>
      <c r="O873" s="15"/>
      <c r="P873" s="15"/>
      <c r="Q873" s="15"/>
      <c r="R873" s="15"/>
      <c r="S873" s="15"/>
      <c r="T873" s="10"/>
      <c r="U873" s="18"/>
      <c r="W873" s="10"/>
      <c r="Y873" s="21"/>
      <c r="Z873" s="35"/>
    </row>
    <row r="874" spans="1:26" ht="15.9" customHeight="1" x14ac:dyDescent="0.25">
      <c r="A874" s="6"/>
      <c r="F874" s="18"/>
      <c r="G874" s="18"/>
      <c r="I874" s="18"/>
      <c r="J874" s="18"/>
      <c r="L874" s="18"/>
      <c r="M874" s="18"/>
      <c r="N874" s="18"/>
      <c r="O874" s="15"/>
      <c r="P874" s="15"/>
      <c r="Q874" s="15"/>
      <c r="R874" s="15"/>
      <c r="S874" s="15"/>
      <c r="T874" s="10"/>
      <c r="U874" s="18"/>
      <c r="W874" s="10"/>
      <c r="Y874" s="21"/>
      <c r="Z874" s="35"/>
    </row>
    <row r="875" spans="1:26" ht="15.9" customHeight="1" x14ac:dyDescent="0.25">
      <c r="A875" s="6"/>
      <c r="F875" s="18"/>
      <c r="G875" s="18"/>
      <c r="I875" s="18"/>
      <c r="J875" s="18"/>
      <c r="L875" s="18"/>
      <c r="M875" s="18"/>
      <c r="N875" s="18"/>
      <c r="O875" s="15"/>
      <c r="P875" s="15"/>
      <c r="Q875" s="15"/>
      <c r="R875" s="15"/>
      <c r="S875" s="15"/>
      <c r="T875" s="10"/>
      <c r="U875" s="18"/>
      <c r="W875" s="10"/>
      <c r="Y875" s="21"/>
      <c r="Z875" s="35"/>
    </row>
    <row r="876" spans="1:26" ht="15.9" customHeight="1" x14ac:dyDescent="0.25">
      <c r="A876" s="6"/>
      <c r="F876" s="18"/>
      <c r="G876" s="18"/>
      <c r="I876" s="18"/>
      <c r="J876" s="18"/>
      <c r="L876" s="18"/>
      <c r="M876" s="18"/>
      <c r="N876" s="18"/>
      <c r="O876" s="15"/>
      <c r="P876" s="15"/>
      <c r="Q876" s="15"/>
      <c r="R876" s="15"/>
      <c r="S876" s="15"/>
      <c r="T876" s="10"/>
      <c r="U876" s="18"/>
      <c r="W876" s="10"/>
      <c r="Y876" s="21"/>
      <c r="Z876" s="35"/>
    </row>
    <row r="877" spans="1:26" ht="15.9" customHeight="1" x14ac:dyDescent="0.25">
      <c r="A877" s="6"/>
      <c r="F877" s="18"/>
      <c r="G877" s="18"/>
      <c r="I877" s="18"/>
      <c r="J877" s="18"/>
      <c r="L877" s="18"/>
      <c r="M877" s="18"/>
      <c r="N877" s="18"/>
      <c r="O877" s="15"/>
      <c r="P877" s="15"/>
      <c r="Q877" s="15"/>
      <c r="R877" s="15"/>
      <c r="S877" s="15"/>
      <c r="T877" s="10"/>
      <c r="U877" s="18"/>
      <c r="W877" s="10"/>
      <c r="Y877" s="21"/>
      <c r="Z877" s="35"/>
    </row>
    <row r="878" spans="1:26" ht="15.9" customHeight="1" x14ac:dyDescent="0.25">
      <c r="A878" s="6"/>
      <c r="F878" s="18"/>
      <c r="G878" s="18"/>
      <c r="I878" s="18"/>
      <c r="J878" s="18"/>
      <c r="L878" s="18"/>
      <c r="M878" s="18"/>
      <c r="N878" s="18"/>
      <c r="O878" s="15"/>
      <c r="P878" s="15"/>
      <c r="Q878" s="15"/>
      <c r="R878" s="15"/>
      <c r="S878" s="15"/>
      <c r="T878" s="10"/>
      <c r="U878" s="18"/>
      <c r="W878" s="10"/>
      <c r="Y878" s="21"/>
      <c r="Z878" s="35"/>
    </row>
    <row r="879" spans="1:26" ht="15.9" customHeight="1" x14ac:dyDescent="0.25">
      <c r="A879" s="6"/>
      <c r="F879" s="18"/>
      <c r="G879" s="18"/>
      <c r="I879" s="18"/>
      <c r="J879" s="18"/>
      <c r="L879" s="18"/>
      <c r="M879" s="18"/>
      <c r="N879" s="18"/>
      <c r="O879" s="15"/>
      <c r="P879" s="15"/>
      <c r="Q879" s="15"/>
      <c r="R879" s="15"/>
      <c r="S879" s="15"/>
      <c r="T879" s="10"/>
      <c r="U879" s="18"/>
      <c r="W879" s="10"/>
      <c r="Y879" s="21"/>
      <c r="Z879" s="35"/>
    </row>
    <row r="880" spans="1:26" ht="15.9" customHeight="1" x14ac:dyDescent="0.25">
      <c r="A880" s="6"/>
      <c r="F880" s="18"/>
      <c r="G880" s="18"/>
      <c r="I880" s="18"/>
      <c r="J880" s="18"/>
      <c r="L880" s="18"/>
      <c r="M880" s="18"/>
      <c r="N880" s="18"/>
      <c r="O880" s="15"/>
      <c r="P880" s="15"/>
      <c r="Q880" s="15"/>
      <c r="R880" s="15"/>
      <c r="S880" s="15"/>
      <c r="T880" s="10"/>
      <c r="U880" s="18"/>
      <c r="W880" s="10"/>
      <c r="Y880" s="21"/>
      <c r="Z880" s="35"/>
    </row>
    <row r="881" spans="1:26" ht="15.9" customHeight="1" x14ac:dyDescent="0.25">
      <c r="A881" s="6"/>
      <c r="F881" s="18"/>
      <c r="G881" s="18"/>
      <c r="I881" s="18"/>
      <c r="J881" s="18"/>
      <c r="L881" s="18"/>
      <c r="M881" s="18"/>
      <c r="N881" s="18"/>
      <c r="O881" s="15"/>
      <c r="P881" s="15"/>
      <c r="Q881" s="15"/>
      <c r="R881" s="15"/>
      <c r="S881" s="15"/>
      <c r="T881" s="10"/>
      <c r="U881" s="18"/>
      <c r="W881" s="10"/>
      <c r="Y881" s="21"/>
      <c r="Z881" s="35"/>
    </row>
    <row r="882" spans="1:26" ht="15.9" customHeight="1" x14ac:dyDescent="0.25">
      <c r="A882" s="6"/>
      <c r="F882" s="18"/>
      <c r="G882" s="18"/>
      <c r="I882" s="18"/>
      <c r="J882" s="18"/>
      <c r="L882" s="18"/>
      <c r="M882" s="18"/>
      <c r="N882" s="18"/>
      <c r="O882" s="15"/>
      <c r="P882" s="15"/>
      <c r="Q882" s="15"/>
      <c r="R882" s="15"/>
      <c r="S882" s="15"/>
      <c r="T882" s="10"/>
      <c r="U882" s="18"/>
      <c r="W882" s="10"/>
      <c r="Y882" s="21"/>
      <c r="Z882" s="35"/>
    </row>
    <row r="883" spans="1:26" ht="15.9" customHeight="1" x14ac:dyDescent="0.25">
      <c r="A883" s="6"/>
      <c r="F883" s="18"/>
      <c r="G883" s="18"/>
      <c r="I883" s="18"/>
      <c r="J883" s="18"/>
      <c r="L883" s="18"/>
      <c r="M883" s="18"/>
      <c r="N883" s="18"/>
      <c r="O883" s="15"/>
      <c r="P883" s="15"/>
      <c r="Q883" s="15"/>
      <c r="R883" s="15"/>
      <c r="S883" s="15"/>
      <c r="T883" s="10"/>
      <c r="U883" s="18"/>
      <c r="W883" s="10"/>
      <c r="Y883" s="21"/>
      <c r="Z883" s="35"/>
    </row>
    <row r="884" spans="1:26" ht="15.9" customHeight="1" x14ac:dyDescent="0.25">
      <c r="A884" s="6"/>
      <c r="F884" s="18"/>
      <c r="G884" s="18"/>
      <c r="I884" s="18"/>
      <c r="J884" s="18"/>
      <c r="L884" s="18"/>
      <c r="M884" s="18"/>
      <c r="N884" s="18"/>
      <c r="O884" s="15"/>
      <c r="P884" s="15"/>
      <c r="Q884" s="15"/>
      <c r="R884" s="15"/>
      <c r="S884" s="15"/>
      <c r="T884" s="10"/>
      <c r="U884" s="18"/>
      <c r="W884" s="10"/>
      <c r="Y884" s="21"/>
      <c r="Z884" s="35"/>
    </row>
    <row r="885" spans="1:26" ht="15.9" customHeight="1" x14ac:dyDescent="0.25">
      <c r="A885" s="6"/>
      <c r="F885" s="18"/>
      <c r="G885" s="18"/>
      <c r="I885" s="18"/>
      <c r="J885" s="18"/>
      <c r="L885" s="18"/>
      <c r="M885" s="18"/>
      <c r="N885" s="18"/>
      <c r="O885" s="15"/>
      <c r="P885" s="15"/>
      <c r="Q885" s="15"/>
      <c r="R885" s="15"/>
      <c r="S885" s="15"/>
      <c r="T885" s="10"/>
      <c r="U885" s="18"/>
      <c r="W885" s="10"/>
      <c r="Y885" s="21"/>
      <c r="Z885" s="35"/>
    </row>
    <row r="886" spans="1:26" ht="15.9" customHeight="1" x14ac:dyDescent="0.25">
      <c r="A886" s="6"/>
      <c r="F886" s="18"/>
      <c r="G886" s="18"/>
      <c r="I886" s="18"/>
      <c r="J886" s="18"/>
      <c r="L886" s="18"/>
      <c r="M886" s="18"/>
      <c r="N886" s="18"/>
      <c r="O886" s="15"/>
      <c r="P886" s="15"/>
      <c r="Q886" s="15"/>
      <c r="R886" s="15"/>
      <c r="S886" s="15"/>
      <c r="T886" s="10"/>
      <c r="U886" s="18"/>
      <c r="W886" s="10"/>
      <c r="Y886" s="21"/>
      <c r="Z886" s="35"/>
    </row>
    <row r="887" spans="1:26" ht="15.9" customHeight="1" x14ac:dyDescent="0.25">
      <c r="A887" s="6"/>
      <c r="F887" s="18"/>
      <c r="G887" s="18"/>
      <c r="I887" s="18"/>
      <c r="J887" s="18"/>
      <c r="L887" s="18"/>
      <c r="M887" s="18"/>
      <c r="N887" s="18"/>
      <c r="O887" s="15"/>
      <c r="P887" s="15"/>
      <c r="Q887" s="15"/>
      <c r="R887" s="15"/>
      <c r="S887" s="15"/>
      <c r="T887" s="10"/>
      <c r="U887" s="18"/>
      <c r="W887" s="10"/>
      <c r="Y887" s="21"/>
      <c r="Z887" s="35"/>
    </row>
    <row r="888" spans="1:26" ht="15.9" customHeight="1" x14ac:dyDescent="0.25">
      <c r="A888" s="6"/>
      <c r="F888" s="18"/>
      <c r="G888" s="18"/>
      <c r="I888" s="18"/>
      <c r="J888" s="18"/>
      <c r="L888" s="18"/>
      <c r="M888" s="18"/>
      <c r="N888" s="18"/>
      <c r="O888" s="15"/>
      <c r="P888" s="15"/>
      <c r="Q888" s="15"/>
      <c r="R888" s="15"/>
      <c r="S888" s="15"/>
      <c r="T888" s="10"/>
      <c r="U888" s="18"/>
      <c r="W888" s="10"/>
      <c r="Y888" s="21"/>
      <c r="Z888" s="35"/>
    </row>
    <row r="889" spans="1:26" ht="15.9" customHeight="1" x14ac:dyDescent="0.25">
      <c r="A889" s="6"/>
      <c r="F889" s="18"/>
      <c r="G889" s="18"/>
      <c r="I889" s="18"/>
      <c r="J889" s="18"/>
      <c r="L889" s="18"/>
      <c r="M889" s="18"/>
      <c r="N889" s="18"/>
      <c r="O889" s="15"/>
      <c r="P889" s="15"/>
      <c r="Q889" s="15"/>
      <c r="R889" s="15"/>
      <c r="S889" s="15"/>
      <c r="T889" s="10"/>
      <c r="U889" s="18"/>
      <c r="W889" s="10"/>
      <c r="Y889" s="21"/>
      <c r="Z889" s="35"/>
    </row>
    <row r="890" spans="1:26" ht="15.9" customHeight="1" x14ac:dyDescent="0.25">
      <c r="A890" s="6"/>
      <c r="F890" s="18"/>
      <c r="G890" s="18"/>
      <c r="I890" s="18"/>
      <c r="J890" s="18"/>
      <c r="L890" s="18"/>
      <c r="M890" s="18"/>
      <c r="N890" s="18"/>
      <c r="O890" s="15"/>
      <c r="P890" s="15"/>
      <c r="Q890" s="15"/>
      <c r="R890" s="15"/>
      <c r="S890" s="15"/>
      <c r="T890" s="10"/>
      <c r="U890" s="18"/>
      <c r="W890" s="10"/>
      <c r="Y890" s="21"/>
      <c r="Z890" s="35"/>
    </row>
    <row r="891" spans="1:26" ht="15.9" customHeight="1" x14ac:dyDescent="0.25">
      <c r="A891" s="6"/>
      <c r="F891" s="18"/>
      <c r="G891" s="18"/>
      <c r="I891" s="18"/>
      <c r="J891" s="18"/>
      <c r="L891" s="18"/>
      <c r="M891" s="18"/>
      <c r="N891" s="18"/>
      <c r="O891" s="15"/>
      <c r="P891" s="15"/>
      <c r="Q891" s="15"/>
      <c r="R891" s="15"/>
      <c r="S891" s="15"/>
      <c r="T891" s="10"/>
      <c r="U891" s="18"/>
      <c r="W891" s="10"/>
      <c r="Y891" s="21"/>
      <c r="Z891" s="35"/>
    </row>
    <row r="892" spans="1:26" ht="15.9" customHeight="1" x14ac:dyDescent="0.25">
      <c r="A892" s="6"/>
      <c r="F892" s="18"/>
      <c r="G892" s="18"/>
      <c r="I892" s="18"/>
      <c r="J892" s="18"/>
      <c r="L892" s="18"/>
      <c r="M892" s="18"/>
      <c r="N892" s="18"/>
      <c r="O892" s="15"/>
      <c r="P892" s="15"/>
      <c r="Q892" s="15"/>
      <c r="R892" s="15"/>
      <c r="S892" s="15"/>
      <c r="T892" s="10"/>
      <c r="U892" s="18"/>
      <c r="W892" s="10"/>
      <c r="Y892" s="21"/>
      <c r="Z892" s="35"/>
    </row>
    <row r="893" spans="1:26" ht="15.9" customHeight="1" x14ac:dyDescent="0.25">
      <c r="A893" s="6"/>
      <c r="F893" s="18"/>
      <c r="G893" s="18"/>
      <c r="I893" s="18"/>
      <c r="J893" s="18"/>
      <c r="L893" s="18"/>
      <c r="M893" s="18"/>
      <c r="N893" s="18"/>
      <c r="O893" s="15"/>
      <c r="P893" s="15"/>
      <c r="Q893" s="15"/>
      <c r="R893" s="15"/>
      <c r="S893" s="15"/>
      <c r="T893" s="10"/>
      <c r="U893" s="18"/>
      <c r="W893" s="10"/>
      <c r="Y893" s="21"/>
      <c r="Z893" s="35"/>
    </row>
    <row r="894" spans="1:26" ht="15.9" customHeight="1" x14ac:dyDescent="0.25">
      <c r="A894" s="6"/>
      <c r="F894" s="18"/>
      <c r="G894" s="18"/>
      <c r="I894" s="18"/>
      <c r="J894" s="18"/>
      <c r="L894" s="18"/>
      <c r="M894" s="18"/>
      <c r="N894" s="18"/>
      <c r="O894" s="15"/>
      <c r="P894" s="15"/>
      <c r="Q894" s="15"/>
      <c r="R894" s="15"/>
      <c r="S894" s="15"/>
      <c r="T894" s="10"/>
      <c r="U894" s="18"/>
      <c r="W894" s="10"/>
      <c r="Y894" s="21"/>
      <c r="Z894" s="35"/>
    </row>
    <row r="895" spans="1:26" ht="15.9" customHeight="1" x14ac:dyDescent="0.25">
      <c r="A895" s="6"/>
      <c r="F895" s="18"/>
      <c r="G895" s="18"/>
      <c r="I895" s="18"/>
      <c r="J895" s="18"/>
      <c r="L895" s="18"/>
      <c r="M895" s="18"/>
      <c r="N895" s="18"/>
      <c r="O895" s="15"/>
      <c r="P895" s="15"/>
      <c r="Q895" s="15"/>
      <c r="R895" s="15"/>
      <c r="S895" s="15"/>
      <c r="T895" s="10"/>
      <c r="U895" s="18"/>
      <c r="W895" s="10"/>
      <c r="Y895" s="21"/>
      <c r="Z895" s="35"/>
    </row>
    <row r="896" spans="1:26" ht="15.9" customHeight="1" x14ac:dyDescent="0.25">
      <c r="A896" s="6"/>
      <c r="F896" s="18"/>
      <c r="G896" s="18"/>
      <c r="I896" s="18"/>
      <c r="J896" s="18"/>
      <c r="L896" s="18"/>
      <c r="M896" s="18"/>
      <c r="N896" s="18"/>
      <c r="O896" s="15"/>
      <c r="P896" s="15"/>
      <c r="Q896" s="15"/>
      <c r="R896" s="15"/>
      <c r="S896" s="15"/>
      <c r="T896" s="10"/>
      <c r="U896" s="18"/>
      <c r="W896" s="10"/>
      <c r="Y896" s="21"/>
      <c r="Z896" s="35"/>
    </row>
    <row r="897" spans="1:26" ht="15.9" customHeight="1" x14ac:dyDescent="0.25">
      <c r="A897" s="6"/>
      <c r="F897" s="18"/>
      <c r="G897" s="18"/>
      <c r="I897" s="18"/>
      <c r="J897" s="18"/>
      <c r="L897" s="18"/>
      <c r="M897" s="18"/>
      <c r="N897" s="18"/>
      <c r="O897" s="15"/>
      <c r="P897" s="15"/>
      <c r="Q897" s="15"/>
      <c r="R897" s="15"/>
      <c r="S897" s="15"/>
      <c r="T897" s="10"/>
      <c r="U897" s="18"/>
      <c r="W897" s="10"/>
      <c r="Y897" s="21"/>
      <c r="Z897" s="35"/>
    </row>
    <row r="898" spans="1:26" ht="15.9" customHeight="1" x14ac:dyDescent="0.25">
      <c r="A898" s="6"/>
      <c r="F898" s="18"/>
      <c r="G898" s="18"/>
      <c r="I898" s="18"/>
      <c r="J898" s="18"/>
      <c r="L898" s="18"/>
      <c r="M898" s="18"/>
      <c r="N898" s="18"/>
      <c r="O898" s="15"/>
      <c r="P898" s="15"/>
      <c r="Q898" s="15"/>
      <c r="R898" s="15"/>
      <c r="S898" s="15"/>
      <c r="T898" s="10"/>
      <c r="U898" s="18"/>
      <c r="W898" s="10"/>
      <c r="Y898" s="21"/>
      <c r="Z898" s="35"/>
    </row>
    <row r="899" spans="1:26" ht="15.9" customHeight="1" x14ac:dyDescent="0.25">
      <c r="A899" s="6"/>
      <c r="F899" s="18"/>
      <c r="G899" s="18"/>
      <c r="I899" s="18"/>
      <c r="J899" s="18"/>
      <c r="L899" s="18"/>
      <c r="M899" s="18"/>
      <c r="N899" s="18"/>
      <c r="O899" s="15"/>
      <c r="P899" s="15"/>
      <c r="Q899" s="15"/>
      <c r="R899" s="15"/>
      <c r="S899" s="15"/>
      <c r="T899" s="10"/>
      <c r="U899" s="18"/>
      <c r="W899" s="10"/>
      <c r="Y899" s="21"/>
      <c r="Z899" s="35"/>
    </row>
    <row r="900" spans="1:26" ht="15.9" customHeight="1" x14ac:dyDescent="0.25">
      <c r="A900" s="6"/>
      <c r="F900" s="18"/>
      <c r="G900" s="18"/>
      <c r="I900" s="18"/>
      <c r="J900" s="18"/>
      <c r="L900" s="18"/>
      <c r="M900" s="18"/>
      <c r="N900" s="18"/>
      <c r="O900" s="15"/>
      <c r="P900" s="15"/>
      <c r="Q900" s="15"/>
      <c r="R900" s="15"/>
      <c r="S900" s="15"/>
      <c r="T900" s="10"/>
      <c r="U900" s="18"/>
      <c r="W900" s="10"/>
      <c r="Y900" s="21"/>
      <c r="Z900" s="35"/>
    </row>
    <row r="901" spans="1:26" ht="15.9" customHeight="1" x14ac:dyDescent="0.25">
      <c r="A901" s="6"/>
      <c r="F901" s="18"/>
      <c r="G901" s="18"/>
      <c r="I901" s="18"/>
      <c r="J901" s="18"/>
      <c r="L901" s="18"/>
      <c r="M901" s="18"/>
      <c r="N901" s="18"/>
      <c r="O901" s="15"/>
      <c r="P901" s="15"/>
      <c r="Q901" s="15"/>
      <c r="R901" s="15"/>
      <c r="S901" s="15"/>
      <c r="T901" s="10"/>
      <c r="U901" s="18"/>
      <c r="W901" s="10"/>
      <c r="Y901" s="21"/>
      <c r="Z901" s="35"/>
    </row>
    <row r="902" spans="1:26" ht="15.9" customHeight="1" x14ac:dyDescent="0.25">
      <c r="A902" s="6"/>
      <c r="F902" s="18"/>
      <c r="G902" s="18"/>
      <c r="I902" s="18"/>
      <c r="J902" s="18"/>
      <c r="L902" s="18"/>
      <c r="M902" s="18"/>
      <c r="N902" s="18"/>
      <c r="O902" s="15"/>
      <c r="P902" s="15"/>
      <c r="Q902" s="15"/>
      <c r="R902" s="15"/>
      <c r="S902" s="15"/>
      <c r="T902" s="10"/>
      <c r="U902" s="18"/>
      <c r="W902" s="10"/>
      <c r="Y902" s="21"/>
      <c r="Z902" s="35"/>
    </row>
    <row r="903" spans="1:26" ht="15.9" customHeight="1" x14ac:dyDescent="0.25">
      <c r="A903" s="6"/>
      <c r="F903" s="18"/>
      <c r="G903" s="18"/>
      <c r="I903" s="18"/>
      <c r="J903" s="18"/>
      <c r="L903" s="18"/>
      <c r="M903" s="18"/>
      <c r="N903" s="18"/>
      <c r="O903" s="15"/>
      <c r="P903" s="15"/>
      <c r="Q903" s="15"/>
      <c r="R903" s="15"/>
      <c r="S903" s="15"/>
      <c r="T903" s="10"/>
      <c r="U903" s="18"/>
      <c r="W903" s="10"/>
      <c r="Y903" s="21"/>
      <c r="Z903" s="35"/>
    </row>
    <row r="904" spans="1:26" ht="15.9" customHeight="1" x14ac:dyDescent="0.25">
      <c r="A904" s="6"/>
      <c r="F904" s="18"/>
      <c r="G904" s="18"/>
      <c r="I904" s="18"/>
      <c r="J904" s="18"/>
      <c r="L904" s="18"/>
      <c r="M904" s="18"/>
      <c r="N904" s="18"/>
      <c r="O904" s="15"/>
      <c r="P904" s="15"/>
      <c r="Q904" s="15"/>
      <c r="R904" s="15"/>
      <c r="S904" s="15"/>
      <c r="T904" s="10"/>
      <c r="U904" s="18"/>
      <c r="W904" s="10"/>
      <c r="Y904" s="21"/>
      <c r="Z904" s="35"/>
    </row>
    <row r="905" spans="1:26" ht="15.9" customHeight="1" x14ac:dyDescent="0.25">
      <c r="A905" s="6"/>
      <c r="F905" s="18"/>
      <c r="G905" s="18"/>
      <c r="I905" s="18"/>
      <c r="J905" s="18"/>
      <c r="L905" s="18"/>
      <c r="M905" s="18"/>
      <c r="N905" s="18"/>
      <c r="O905" s="15"/>
      <c r="P905" s="15"/>
      <c r="Q905" s="15"/>
      <c r="R905" s="15"/>
      <c r="S905" s="15"/>
      <c r="T905" s="10"/>
      <c r="U905" s="18"/>
      <c r="W905" s="10"/>
      <c r="Y905" s="21"/>
      <c r="Z905" s="35"/>
    </row>
    <row r="906" spans="1:26" ht="15.9" customHeight="1" x14ac:dyDescent="0.25">
      <c r="A906" s="6"/>
      <c r="F906" s="18"/>
      <c r="G906" s="18"/>
      <c r="I906" s="18"/>
      <c r="J906" s="18"/>
      <c r="L906" s="18"/>
      <c r="M906" s="18"/>
      <c r="N906" s="18"/>
      <c r="O906" s="15"/>
      <c r="P906" s="15"/>
      <c r="Q906" s="15"/>
      <c r="R906" s="15"/>
      <c r="S906" s="15"/>
      <c r="T906" s="10"/>
      <c r="U906" s="18"/>
      <c r="W906" s="10"/>
      <c r="Y906" s="21"/>
      <c r="Z906" s="35"/>
    </row>
    <row r="907" spans="1:26" ht="15.9" customHeight="1" x14ac:dyDescent="0.25">
      <c r="A907" s="6"/>
      <c r="F907" s="18"/>
      <c r="G907" s="18"/>
      <c r="I907" s="18"/>
      <c r="J907" s="18"/>
      <c r="L907" s="18"/>
      <c r="M907" s="18"/>
      <c r="N907" s="18"/>
      <c r="O907" s="15"/>
      <c r="P907" s="15"/>
      <c r="Q907" s="15"/>
      <c r="R907" s="15"/>
      <c r="S907" s="15"/>
      <c r="T907" s="10"/>
      <c r="U907" s="18"/>
      <c r="W907" s="10"/>
      <c r="Y907" s="21"/>
      <c r="Z907" s="35"/>
    </row>
    <row r="908" spans="1:26" ht="15.9" customHeight="1" x14ac:dyDescent="0.25">
      <c r="A908" s="6"/>
      <c r="F908" s="18"/>
      <c r="G908" s="18"/>
      <c r="I908" s="18"/>
      <c r="J908" s="18"/>
      <c r="L908" s="18"/>
      <c r="M908" s="18"/>
      <c r="N908" s="18"/>
      <c r="O908" s="15"/>
      <c r="P908" s="15"/>
      <c r="Q908" s="15"/>
      <c r="R908" s="15"/>
      <c r="S908" s="15"/>
      <c r="T908" s="10"/>
      <c r="U908" s="18"/>
      <c r="W908" s="10"/>
      <c r="Y908" s="21"/>
      <c r="Z908" s="35"/>
    </row>
    <row r="909" spans="1:26" ht="15.9" customHeight="1" x14ac:dyDescent="0.25">
      <c r="A909" s="6"/>
      <c r="F909" s="18"/>
      <c r="G909" s="18"/>
      <c r="I909" s="18"/>
      <c r="J909" s="18"/>
      <c r="L909" s="18"/>
      <c r="M909" s="18"/>
      <c r="N909" s="18"/>
      <c r="O909" s="15"/>
      <c r="P909" s="15"/>
      <c r="Q909" s="15"/>
      <c r="R909" s="15"/>
      <c r="S909" s="15"/>
      <c r="T909" s="10"/>
      <c r="U909" s="18"/>
      <c r="W909" s="10"/>
      <c r="Y909" s="21"/>
      <c r="Z909" s="35"/>
    </row>
    <row r="910" spans="1:26" ht="15.9" customHeight="1" x14ac:dyDescent="0.25">
      <c r="A910" s="6"/>
      <c r="F910" s="18"/>
      <c r="G910" s="18"/>
      <c r="I910" s="18"/>
      <c r="J910" s="18"/>
      <c r="L910" s="18"/>
      <c r="M910" s="18"/>
      <c r="N910" s="18"/>
      <c r="O910" s="15"/>
      <c r="P910" s="15"/>
      <c r="Q910" s="15"/>
      <c r="R910" s="15"/>
      <c r="S910" s="15"/>
      <c r="T910" s="10"/>
      <c r="U910" s="18"/>
      <c r="W910" s="10"/>
      <c r="Y910" s="21"/>
      <c r="Z910" s="35"/>
    </row>
    <row r="911" spans="1:26" ht="15.9" customHeight="1" x14ac:dyDescent="0.25">
      <c r="A911" s="6"/>
      <c r="F911" s="18"/>
      <c r="G911" s="18"/>
      <c r="I911" s="18"/>
      <c r="J911" s="18"/>
      <c r="L911" s="18"/>
      <c r="M911" s="18"/>
      <c r="N911" s="18"/>
      <c r="O911" s="15"/>
      <c r="P911" s="15"/>
      <c r="Q911" s="15"/>
      <c r="R911" s="15"/>
      <c r="S911" s="15"/>
      <c r="T911" s="10"/>
      <c r="U911" s="18"/>
      <c r="W911" s="10"/>
      <c r="Y911" s="21"/>
      <c r="Z911" s="35"/>
    </row>
    <row r="912" spans="1:26" ht="15.9" customHeight="1" x14ac:dyDescent="0.25">
      <c r="A912" s="6"/>
      <c r="F912" s="18"/>
      <c r="G912" s="18"/>
      <c r="I912" s="18"/>
      <c r="J912" s="18"/>
      <c r="L912" s="18"/>
      <c r="M912" s="18"/>
      <c r="N912" s="18"/>
      <c r="O912" s="15"/>
      <c r="P912" s="15"/>
      <c r="Q912" s="15"/>
      <c r="R912" s="15"/>
      <c r="S912" s="15"/>
      <c r="T912" s="10"/>
      <c r="U912" s="18"/>
      <c r="W912" s="10"/>
      <c r="Y912" s="21"/>
      <c r="Z912" s="35"/>
    </row>
    <row r="913" spans="1:26" ht="15.9" customHeight="1" x14ac:dyDescent="0.25">
      <c r="A913" s="6"/>
      <c r="F913" s="18"/>
      <c r="G913" s="18"/>
      <c r="I913" s="18"/>
      <c r="J913" s="18"/>
      <c r="L913" s="18"/>
      <c r="M913" s="18"/>
      <c r="N913" s="18"/>
      <c r="O913" s="15"/>
      <c r="P913" s="15"/>
      <c r="Q913" s="15"/>
      <c r="R913" s="15"/>
      <c r="S913" s="15"/>
      <c r="T913" s="10"/>
      <c r="U913" s="18"/>
      <c r="W913" s="10"/>
      <c r="Y913" s="21"/>
      <c r="Z913" s="35"/>
    </row>
    <row r="914" spans="1:26" ht="15.9" customHeight="1" x14ac:dyDescent="0.25">
      <c r="A914" s="6"/>
      <c r="F914" s="18"/>
      <c r="G914" s="18"/>
      <c r="I914" s="18"/>
      <c r="J914" s="18"/>
      <c r="L914" s="18"/>
      <c r="M914" s="18"/>
      <c r="N914" s="18"/>
      <c r="O914" s="15"/>
      <c r="P914" s="15"/>
      <c r="Q914" s="15"/>
      <c r="R914" s="15"/>
      <c r="S914" s="15"/>
      <c r="T914" s="10"/>
      <c r="U914" s="18"/>
      <c r="W914" s="10"/>
      <c r="Y914" s="21"/>
      <c r="Z914" s="35"/>
    </row>
    <row r="915" spans="1:26" ht="15.9" customHeight="1" x14ac:dyDescent="0.25">
      <c r="A915" s="6"/>
      <c r="F915" s="18"/>
      <c r="G915" s="18"/>
      <c r="I915" s="18"/>
      <c r="J915" s="18"/>
      <c r="L915" s="18"/>
      <c r="M915" s="18"/>
      <c r="N915" s="18"/>
      <c r="O915" s="15"/>
      <c r="P915" s="15"/>
      <c r="Q915" s="15"/>
      <c r="R915" s="15"/>
      <c r="S915" s="15"/>
      <c r="T915" s="10"/>
      <c r="U915" s="18"/>
      <c r="W915" s="10"/>
      <c r="Y915" s="21"/>
      <c r="Z915" s="35"/>
    </row>
    <row r="916" spans="1:26" ht="15.9" customHeight="1" x14ac:dyDescent="0.25">
      <c r="A916" s="6"/>
      <c r="F916" s="18"/>
      <c r="G916" s="18"/>
      <c r="I916" s="18"/>
      <c r="J916" s="18"/>
      <c r="L916" s="18"/>
      <c r="M916" s="18"/>
      <c r="N916" s="18"/>
      <c r="O916" s="15"/>
      <c r="P916" s="15"/>
      <c r="Q916" s="15"/>
      <c r="R916" s="15"/>
      <c r="S916" s="15"/>
      <c r="T916" s="10"/>
      <c r="U916" s="18"/>
      <c r="W916" s="10"/>
      <c r="Y916" s="21"/>
      <c r="Z916" s="35"/>
    </row>
    <row r="917" spans="1:26" ht="15.9" customHeight="1" x14ac:dyDescent="0.25">
      <c r="A917" s="6"/>
      <c r="F917" s="18"/>
      <c r="G917" s="18"/>
      <c r="I917" s="18"/>
      <c r="J917" s="18"/>
      <c r="L917" s="18"/>
      <c r="M917" s="18"/>
      <c r="N917" s="18"/>
      <c r="O917" s="15"/>
      <c r="P917" s="15"/>
      <c r="Q917" s="15"/>
      <c r="R917" s="15"/>
      <c r="S917" s="15"/>
      <c r="T917" s="10"/>
      <c r="U917" s="18"/>
      <c r="W917" s="10"/>
      <c r="Y917" s="21"/>
      <c r="Z917" s="35"/>
    </row>
    <row r="918" spans="1:26" ht="15.9" customHeight="1" x14ac:dyDescent="0.25">
      <c r="A918" s="6"/>
      <c r="F918" s="18"/>
      <c r="G918" s="18"/>
      <c r="I918" s="18"/>
      <c r="J918" s="18"/>
      <c r="L918" s="18"/>
      <c r="M918" s="18"/>
      <c r="N918" s="18"/>
      <c r="O918" s="15"/>
      <c r="P918" s="15"/>
      <c r="Q918" s="15"/>
      <c r="R918" s="15"/>
      <c r="S918" s="15"/>
      <c r="T918" s="10"/>
      <c r="U918" s="18"/>
      <c r="W918" s="10"/>
      <c r="Y918" s="21"/>
      <c r="Z918" s="35"/>
    </row>
    <row r="919" spans="1:26" ht="15.9" customHeight="1" x14ac:dyDescent="0.25">
      <c r="A919" s="6"/>
      <c r="F919" s="18"/>
      <c r="G919" s="18"/>
      <c r="I919" s="18"/>
      <c r="J919" s="18"/>
      <c r="L919" s="18"/>
      <c r="M919" s="18"/>
      <c r="N919" s="18"/>
      <c r="O919" s="15"/>
      <c r="P919" s="15"/>
      <c r="Q919" s="15"/>
      <c r="R919" s="15"/>
      <c r="S919" s="15"/>
      <c r="T919" s="10"/>
      <c r="U919" s="18"/>
      <c r="W919" s="10"/>
      <c r="Y919" s="21"/>
      <c r="Z919" s="35"/>
    </row>
    <row r="920" spans="1:26" ht="15.9" customHeight="1" x14ac:dyDescent="0.25">
      <c r="A920" s="6"/>
      <c r="F920" s="18"/>
      <c r="G920" s="18"/>
      <c r="I920" s="18"/>
      <c r="J920" s="18"/>
      <c r="L920" s="18"/>
      <c r="M920" s="18"/>
      <c r="N920" s="18"/>
      <c r="O920" s="15"/>
      <c r="P920" s="15"/>
      <c r="Q920" s="15"/>
      <c r="R920" s="15"/>
      <c r="S920" s="15"/>
      <c r="T920" s="10"/>
      <c r="U920" s="18"/>
      <c r="W920" s="10"/>
      <c r="Y920" s="21"/>
      <c r="Z920" s="35"/>
    </row>
    <row r="921" spans="1:26" ht="15.9" customHeight="1" x14ac:dyDescent="0.25">
      <c r="A921" s="6"/>
      <c r="F921" s="18"/>
      <c r="G921" s="18"/>
      <c r="I921" s="18"/>
      <c r="J921" s="18"/>
      <c r="L921" s="18"/>
      <c r="M921" s="18"/>
      <c r="N921" s="18"/>
      <c r="O921" s="15"/>
      <c r="P921" s="15"/>
      <c r="Q921" s="15"/>
      <c r="R921" s="15"/>
      <c r="S921" s="15"/>
      <c r="T921" s="10"/>
      <c r="U921" s="18"/>
      <c r="W921" s="10"/>
      <c r="Y921" s="21"/>
      <c r="Z921" s="35"/>
    </row>
    <row r="922" spans="1:26" ht="15.9" customHeight="1" x14ac:dyDescent="0.25">
      <c r="A922" s="6"/>
      <c r="F922" s="18"/>
      <c r="G922" s="18"/>
      <c r="I922" s="18"/>
      <c r="J922" s="18"/>
      <c r="L922" s="18"/>
      <c r="M922" s="18"/>
      <c r="N922" s="18"/>
      <c r="O922" s="15"/>
      <c r="P922" s="15"/>
      <c r="Q922" s="15"/>
      <c r="R922" s="15"/>
      <c r="S922" s="15"/>
      <c r="T922" s="10"/>
      <c r="U922" s="18"/>
      <c r="W922" s="10"/>
      <c r="Y922" s="21"/>
      <c r="Z922" s="35"/>
    </row>
    <row r="923" spans="1:26" ht="15.9" customHeight="1" x14ac:dyDescent="0.25">
      <c r="A923" s="6"/>
      <c r="F923" s="18"/>
      <c r="G923" s="18"/>
      <c r="I923" s="18"/>
      <c r="J923" s="18"/>
      <c r="L923" s="18"/>
      <c r="M923" s="18"/>
      <c r="N923" s="18"/>
      <c r="O923" s="15"/>
      <c r="P923" s="15"/>
      <c r="Q923" s="15"/>
      <c r="R923" s="15"/>
      <c r="S923" s="15"/>
      <c r="T923" s="10"/>
      <c r="U923" s="18"/>
      <c r="W923" s="10"/>
      <c r="Y923" s="21"/>
      <c r="Z923" s="35"/>
    </row>
    <row r="924" spans="1:26" ht="15.9" customHeight="1" x14ac:dyDescent="0.25">
      <c r="A924" s="6"/>
      <c r="F924" s="18"/>
      <c r="G924" s="18"/>
      <c r="I924" s="18"/>
      <c r="J924" s="18"/>
      <c r="L924" s="18"/>
      <c r="M924" s="18"/>
      <c r="N924" s="18"/>
      <c r="O924" s="15"/>
      <c r="P924" s="15"/>
      <c r="Q924" s="15"/>
      <c r="R924" s="15"/>
      <c r="S924" s="15"/>
      <c r="T924" s="10"/>
      <c r="U924" s="18"/>
      <c r="W924" s="10"/>
      <c r="Y924" s="21"/>
      <c r="Z924" s="35"/>
    </row>
    <row r="925" spans="1:26" ht="15.9" customHeight="1" x14ac:dyDescent="0.25">
      <c r="A925" s="6"/>
      <c r="F925" s="18"/>
      <c r="G925" s="18"/>
      <c r="I925" s="18"/>
      <c r="J925" s="18"/>
      <c r="L925" s="18"/>
      <c r="M925" s="18"/>
      <c r="N925" s="18"/>
      <c r="O925" s="15"/>
      <c r="P925" s="15"/>
      <c r="Q925" s="15"/>
      <c r="R925" s="15"/>
      <c r="S925" s="15"/>
      <c r="T925" s="10"/>
      <c r="U925" s="18"/>
      <c r="W925" s="10"/>
      <c r="Y925" s="21"/>
      <c r="Z925" s="35"/>
    </row>
    <row r="926" spans="1:26" ht="15.9" customHeight="1" x14ac:dyDescent="0.25">
      <c r="A926" s="6"/>
      <c r="F926" s="18"/>
      <c r="G926" s="18"/>
      <c r="I926" s="18"/>
      <c r="J926" s="18"/>
      <c r="L926" s="18"/>
      <c r="M926" s="18"/>
      <c r="N926" s="18"/>
      <c r="O926" s="15"/>
      <c r="P926" s="15"/>
      <c r="Q926" s="15"/>
      <c r="R926" s="15"/>
      <c r="S926" s="15"/>
      <c r="T926" s="10"/>
      <c r="U926" s="18"/>
      <c r="W926" s="10"/>
      <c r="Y926" s="21"/>
      <c r="Z926" s="35"/>
    </row>
    <row r="927" spans="1:26" ht="15.9" customHeight="1" x14ac:dyDescent="0.25">
      <c r="A927" s="6"/>
      <c r="F927" s="18"/>
      <c r="G927" s="18"/>
      <c r="I927" s="18"/>
      <c r="J927" s="18"/>
      <c r="L927" s="18"/>
      <c r="M927" s="18"/>
      <c r="N927" s="18"/>
      <c r="O927" s="15"/>
      <c r="P927" s="15"/>
      <c r="Q927" s="15"/>
      <c r="R927" s="15"/>
      <c r="S927" s="15"/>
      <c r="T927" s="10"/>
      <c r="U927" s="18"/>
      <c r="W927" s="10"/>
      <c r="Y927" s="21"/>
      <c r="Z927" s="35"/>
    </row>
    <row r="928" spans="1:26" ht="15.9" customHeight="1" x14ac:dyDescent="0.25">
      <c r="A928" s="6"/>
      <c r="F928" s="18"/>
      <c r="G928" s="18"/>
      <c r="I928" s="18"/>
      <c r="J928" s="18"/>
      <c r="L928" s="18"/>
      <c r="M928" s="18"/>
      <c r="N928" s="18"/>
      <c r="O928" s="15"/>
      <c r="P928" s="15"/>
      <c r="Q928" s="15"/>
      <c r="R928" s="15"/>
      <c r="S928" s="15"/>
      <c r="T928" s="10"/>
      <c r="U928" s="18"/>
      <c r="W928" s="10"/>
      <c r="Y928" s="21"/>
      <c r="Z928" s="35"/>
    </row>
    <row r="929" spans="1:26" ht="15.9" customHeight="1" x14ac:dyDescent="0.25">
      <c r="A929" s="6"/>
      <c r="F929" s="18"/>
      <c r="G929" s="18"/>
      <c r="I929" s="18"/>
      <c r="J929" s="18"/>
      <c r="L929" s="18"/>
      <c r="M929" s="18"/>
      <c r="N929" s="18"/>
      <c r="O929" s="15"/>
      <c r="P929" s="15"/>
      <c r="Q929" s="15"/>
      <c r="R929" s="15"/>
      <c r="S929" s="15"/>
      <c r="T929" s="10"/>
      <c r="U929" s="18"/>
      <c r="W929" s="10"/>
      <c r="Y929" s="21"/>
      <c r="Z929" s="35"/>
    </row>
    <row r="930" spans="1:26" ht="15.9" customHeight="1" x14ac:dyDescent="0.25">
      <c r="A930" s="6"/>
      <c r="F930" s="18"/>
      <c r="G930" s="18"/>
      <c r="I930" s="18"/>
      <c r="J930" s="18"/>
      <c r="L930" s="18"/>
      <c r="M930" s="18"/>
      <c r="N930" s="18"/>
      <c r="O930" s="15"/>
      <c r="P930" s="15"/>
      <c r="Q930" s="15"/>
      <c r="R930" s="15"/>
      <c r="S930" s="15"/>
      <c r="T930" s="10"/>
      <c r="U930" s="18"/>
      <c r="W930" s="10"/>
      <c r="Y930" s="21"/>
      <c r="Z930" s="35"/>
    </row>
    <row r="931" spans="1:26" ht="15.9" customHeight="1" x14ac:dyDescent="0.25">
      <c r="A931" s="6"/>
      <c r="F931" s="18"/>
      <c r="G931" s="18"/>
      <c r="I931" s="18"/>
      <c r="J931" s="18"/>
      <c r="L931" s="18"/>
      <c r="M931" s="18"/>
      <c r="N931" s="18"/>
      <c r="O931" s="15"/>
      <c r="P931" s="15"/>
      <c r="Q931" s="15"/>
      <c r="R931" s="15"/>
      <c r="S931" s="15"/>
      <c r="T931" s="10"/>
      <c r="U931" s="18"/>
      <c r="W931" s="10"/>
      <c r="Y931" s="21"/>
      <c r="Z931" s="35"/>
    </row>
    <row r="932" spans="1:26" ht="15.9" customHeight="1" x14ac:dyDescent="0.25">
      <c r="A932" s="6"/>
      <c r="F932" s="18"/>
      <c r="G932" s="18"/>
      <c r="I932" s="18"/>
      <c r="J932" s="18"/>
      <c r="L932" s="18"/>
      <c r="M932" s="18"/>
      <c r="N932" s="18"/>
      <c r="O932" s="15"/>
      <c r="P932" s="15"/>
      <c r="Q932" s="15"/>
      <c r="R932" s="15"/>
      <c r="S932" s="15"/>
      <c r="T932" s="10"/>
      <c r="U932" s="18"/>
      <c r="W932" s="10"/>
      <c r="Y932" s="21"/>
      <c r="Z932" s="35"/>
    </row>
    <row r="933" spans="1:26" ht="15.9" customHeight="1" x14ac:dyDescent="0.25">
      <c r="A933" s="6"/>
      <c r="F933" s="18"/>
      <c r="G933" s="18"/>
      <c r="I933" s="18"/>
      <c r="J933" s="18"/>
      <c r="L933" s="18"/>
      <c r="M933" s="18"/>
      <c r="N933" s="18"/>
      <c r="O933" s="15"/>
      <c r="P933" s="15"/>
      <c r="Q933" s="15"/>
      <c r="R933" s="15"/>
      <c r="S933" s="15"/>
      <c r="T933" s="10"/>
      <c r="U933" s="18"/>
      <c r="W933" s="10"/>
      <c r="Y933" s="21"/>
      <c r="Z933" s="35"/>
    </row>
    <row r="934" spans="1:26" ht="15.9" customHeight="1" x14ac:dyDescent="0.25">
      <c r="A934" s="6"/>
      <c r="F934" s="18"/>
      <c r="G934" s="18"/>
      <c r="I934" s="18"/>
      <c r="J934" s="18"/>
      <c r="L934" s="18"/>
      <c r="M934" s="18"/>
      <c r="N934" s="18"/>
      <c r="O934" s="15"/>
      <c r="P934" s="15"/>
      <c r="Q934" s="15"/>
      <c r="R934" s="15"/>
      <c r="S934" s="15"/>
      <c r="T934" s="10"/>
      <c r="U934" s="18"/>
      <c r="W934" s="10"/>
      <c r="Y934" s="21"/>
      <c r="Z934" s="35"/>
    </row>
    <row r="935" spans="1:26" ht="15.9" customHeight="1" x14ac:dyDescent="0.25">
      <c r="A935" s="6"/>
      <c r="F935" s="18"/>
      <c r="G935" s="18"/>
      <c r="I935" s="18"/>
      <c r="J935" s="18"/>
      <c r="L935" s="18"/>
      <c r="M935" s="18"/>
      <c r="N935" s="18"/>
      <c r="O935" s="15"/>
      <c r="P935" s="15"/>
      <c r="Q935" s="15"/>
      <c r="R935" s="15"/>
      <c r="S935" s="15"/>
      <c r="T935" s="10"/>
      <c r="U935" s="18"/>
      <c r="W935" s="10"/>
      <c r="Y935" s="21"/>
      <c r="Z935" s="35"/>
    </row>
    <row r="936" spans="1:26" ht="15.9" customHeight="1" x14ac:dyDescent="0.25">
      <c r="A936" s="6"/>
      <c r="F936" s="18"/>
      <c r="G936" s="18"/>
      <c r="I936" s="18"/>
      <c r="J936" s="18"/>
      <c r="L936" s="18"/>
      <c r="M936" s="18"/>
      <c r="N936" s="18"/>
      <c r="O936" s="15"/>
      <c r="P936" s="15"/>
      <c r="Q936" s="15"/>
      <c r="R936" s="15"/>
      <c r="S936" s="15"/>
      <c r="T936" s="10"/>
      <c r="U936" s="18"/>
      <c r="W936" s="10"/>
      <c r="Y936" s="21"/>
      <c r="Z936" s="35"/>
    </row>
    <row r="937" spans="1:26" ht="15.9" customHeight="1" x14ac:dyDescent="0.25">
      <c r="A937" s="6"/>
      <c r="F937" s="18"/>
      <c r="G937" s="18"/>
      <c r="I937" s="18"/>
      <c r="J937" s="18"/>
      <c r="L937" s="18"/>
      <c r="M937" s="18"/>
      <c r="N937" s="18"/>
      <c r="O937" s="15"/>
      <c r="P937" s="15"/>
      <c r="Q937" s="15"/>
      <c r="R937" s="15"/>
      <c r="S937" s="15"/>
      <c r="T937" s="10"/>
      <c r="U937" s="18"/>
      <c r="W937" s="10"/>
      <c r="Y937" s="21"/>
      <c r="Z937" s="35"/>
    </row>
    <row r="938" spans="1:26" ht="15.9" customHeight="1" x14ac:dyDescent="0.25">
      <c r="A938" s="6"/>
      <c r="F938" s="18"/>
      <c r="G938" s="18"/>
      <c r="I938" s="18"/>
      <c r="J938" s="18"/>
      <c r="L938" s="18"/>
      <c r="M938" s="18"/>
      <c r="N938" s="18"/>
      <c r="O938" s="15"/>
      <c r="P938" s="15"/>
      <c r="Q938" s="15"/>
      <c r="R938" s="15"/>
      <c r="S938" s="15"/>
      <c r="T938" s="10"/>
      <c r="U938" s="18"/>
      <c r="W938" s="10"/>
      <c r="Y938" s="21"/>
      <c r="Z938" s="35"/>
    </row>
    <row r="939" spans="1:26" ht="15.9" customHeight="1" x14ac:dyDescent="0.25">
      <c r="A939" s="6"/>
      <c r="F939" s="18"/>
      <c r="G939" s="18"/>
      <c r="I939" s="18"/>
      <c r="J939" s="18"/>
      <c r="L939" s="18"/>
      <c r="M939" s="18"/>
      <c r="N939" s="18"/>
      <c r="O939" s="15"/>
      <c r="P939" s="15"/>
      <c r="Q939" s="15"/>
      <c r="R939" s="15"/>
      <c r="S939" s="15"/>
      <c r="T939" s="10"/>
      <c r="U939" s="18"/>
      <c r="W939" s="10"/>
      <c r="Y939" s="21"/>
      <c r="Z939" s="35"/>
    </row>
    <row r="940" spans="1:26" ht="15.9" customHeight="1" x14ac:dyDescent="0.25">
      <c r="A940" s="6"/>
      <c r="F940" s="18"/>
      <c r="G940" s="18"/>
      <c r="I940" s="18"/>
      <c r="J940" s="18"/>
      <c r="L940" s="18"/>
      <c r="M940" s="18"/>
      <c r="N940" s="18"/>
      <c r="O940" s="15"/>
      <c r="P940" s="15"/>
      <c r="Q940" s="15"/>
      <c r="R940" s="15"/>
      <c r="S940" s="15"/>
      <c r="T940" s="10"/>
      <c r="U940" s="18"/>
      <c r="W940" s="10"/>
      <c r="Y940" s="21"/>
      <c r="Z940" s="35"/>
    </row>
    <row r="941" spans="1:26" ht="15.9" customHeight="1" x14ac:dyDescent="0.25">
      <c r="A941" s="6"/>
      <c r="F941" s="18"/>
      <c r="G941" s="18"/>
      <c r="I941" s="18"/>
      <c r="J941" s="18"/>
      <c r="L941" s="18"/>
      <c r="M941" s="18"/>
      <c r="N941" s="18"/>
      <c r="O941" s="15"/>
      <c r="P941" s="15"/>
      <c r="Q941" s="15"/>
      <c r="R941" s="15"/>
      <c r="S941" s="15"/>
      <c r="T941" s="10"/>
      <c r="U941" s="18"/>
      <c r="W941" s="10"/>
      <c r="Y941" s="21"/>
      <c r="Z941" s="35"/>
    </row>
    <row r="942" spans="1:26" ht="15.9" customHeight="1" x14ac:dyDescent="0.25">
      <c r="A942" s="6"/>
      <c r="F942" s="18"/>
      <c r="G942" s="18"/>
      <c r="I942" s="18"/>
      <c r="J942" s="18"/>
      <c r="L942" s="18"/>
      <c r="M942" s="18"/>
      <c r="N942" s="18"/>
      <c r="O942" s="15"/>
      <c r="P942" s="15"/>
      <c r="Q942" s="15"/>
      <c r="R942" s="15"/>
      <c r="S942" s="15"/>
      <c r="T942" s="10"/>
      <c r="U942" s="18"/>
      <c r="W942" s="10"/>
      <c r="Y942" s="21"/>
      <c r="Z942" s="35"/>
    </row>
    <row r="943" spans="1:26" ht="15.9" customHeight="1" x14ac:dyDescent="0.25">
      <c r="A943" s="6"/>
      <c r="F943" s="18"/>
      <c r="G943" s="18"/>
      <c r="I943" s="18"/>
      <c r="J943" s="18"/>
      <c r="L943" s="18"/>
      <c r="M943" s="18"/>
      <c r="N943" s="18"/>
      <c r="O943" s="15"/>
      <c r="P943" s="15"/>
      <c r="Q943" s="15"/>
      <c r="R943" s="15"/>
      <c r="S943" s="15"/>
      <c r="T943" s="10"/>
      <c r="U943" s="18"/>
      <c r="W943" s="10"/>
      <c r="Y943" s="21"/>
      <c r="Z943" s="35"/>
    </row>
    <row r="944" spans="1:26" ht="15.9" customHeight="1" x14ac:dyDescent="0.25">
      <c r="A944" s="6"/>
      <c r="F944" s="18"/>
      <c r="G944" s="18"/>
      <c r="I944" s="18"/>
      <c r="J944" s="18"/>
      <c r="L944" s="18"/>
      <c r="M944" s="18"/>
      <c r="N944" s="18"/>
      <c r="O944" s="15"/>
      <c r="P944" s="15"/>
      <c r="Q944" s="15"/>
      <c r="R944" s="15"/>
      <c r="S944" s="15"/>
      <c r="T944" s="10"/>
      <c r="U944" s="18"/>
      <c r="W944" s="10"/>
      <c r="Y944" s="21"/>
      <c r="Z944" s="35"/>
    </row>
    <row r="945" spans="1:26" ht="15.9" customHeight="1" x14ac:dyDescent="0.25">
      <c r="A945" s="6"/>
      <c r="F945" s="18"/>
      <c r="G945" s="18"/>
      <c r="I945" s="18"/>
      <c r="J945" s="18"/>
      <c r="L945" s="18"/>
      <c r="M945" s="18"/>
      <c r="N945" s="18"/>
      <c r="O945" s="15"/>
      <c r="P945" s="15"/>
      <c r="Q945" s="15"/>
      <c r="R945" s="15"/>
      <c r="S945" s="15"/>
      <c r="T945" s="10"/>
      <c r="U945" s="18"/>
      <c r="W945" s="10"/>
      <c r="Y945" s="21"/>
      <c r="Z945" s="35"/>
    </row>
    <row r="946" spans="1:26" ht="15.9" customHeight="1" x14ac:dyDescent="0.25">
      <c r="A946" s="6"/>
      <c r="F946" s="18"/>
      <c r="G946" s="18"/>
      <c r="I946" s="18"/>
      <c r="J946" s="18"/>
      <c r="L946" s="18"/>
      <c r="M946" s="18"/>
      <c r="N946" s="18"/>
      <c r="O946" s="15"/>
      <c r="P946" s="15"/>
      <c r="Q946" s="15"/>
      <c r="R946" s="15"/>
      <c r="S946" s="15"/>
      <c r="T946" s="10"/>
      <c r="U946" s="18"/>
      <c r="W946" s="10"/>
      <c r="Y946" s="21"/>
      <c r="Z946" s="35"/>
    </row>
    <row r="947" spans="1:26" ht="15.9" customHeight="1" x14ac:dyDescent="0.25">
      <c r="A947" s="6"/>
      <c r="F947" s="18"/>
      <c r="G947" s="18"/>
      <c r="I947" s="18"/>
      <c r="J947" s="18"/>
      <c r="L947" s="18"/>
      <c r="M947" s="18"/>
      <c r="N947" s="18"/>
      <c r="O947" s="15"/>
      <c r="P947" s="15"/>
      <c r="Q947" s="15"/>
      <c r="R947" s="15"/>
      <c r="S947" s="15"/>
      <c r="T947" s="10"/>
      <c r="U947" s="18"/>
      <c r="W947" s="10"/>
      <c r="Y947" s="21"/>
      <c r="Z947" s="35"/>
    </row>
    <row r="948" spans="1:26" ht="15.9" customHeight="1" x14ac:dyDescent="0.25">
      <c r="A948" s="6"/>
      <c r="F948" s="18"/>
      <c r="G948" s="18"/>
      <c r="I948" s="18"/>
      <c r="J948" s="18"/>
      <c r="L948" s="18"/>
      <c r="M948" s="18"/>
      <c r="N948" s="18"/>
      <c r="O948" s="15"/>
      <c r="P948" s="15"/>
      <c r="Q948" s="15"/>
      <c r="R948" s="15"/>
      <c r="S948" s="15"/>
      <c r="T948" s="10"/>
      <c r="U948" s="18"/>
      <c r="W948" s="10"/>
      <c r="Y948" s="21"/>
      <c r="Z948" s="35"/>
    </row>
    <row r="949" spans="1:26" ht="15.9" customHeight="1" x14ac:dyDescent="0.25">
      <c r="A949" s="6"/>
      <c r="F949" s="18"/>
      <c r="G949" s="18"/>
      <c r="I949" s="18"/>
      <c r="J949" s="18"/>
      <c r="L949" s="18"/>
      <c r="M949" s="18"/>
      <c r="N949" s="18"/>
      <c r="O949" s="15"/>
      <c r="P949" s="15"/>
      <c r="Q949" s="15"/>
      <c r="R949" s="15"/>
      <c r="S949" s="15"/>
      <c r="T949" s="10"/>
      <c r="U949" s="18"/>
      <c r="W949" s="10"/>
      <c r="Y949" s="21"/>
      <c r="Z949" s="35"/>
    </row>
    <row r="950" spans="1:26" ht="15.9" customHeight="1" x14ac:dyDescent="0.25">
      <c r="A950" s="6"/>
      <c r="F950" s="18"/>
      <c r="G950" s="18"/>
      <c r="I950" s="18"/>
      <c r="J950" s="18"/>
      <c r="L950" s="18"/>
      <c r="M950" s="18"/>
      <c r="N950" s="18"/>
      <c r="O950" s="15"/>
      <c r="P950" s="15"/>
      <c r="Q950" s="15"/>
      <c r="R950" s="15"/>
      <c r="S950" s="15"/>
      <c r="T950" s="10"/>
      <c r="U950" s="18"/>
      <c r="W950" s="10"/>
      <c r="Y950" s="21"/>
      <c r="Z950" s="35"/>
    </row>
    <row r="951" spans="1:26" ht="15.9" customHeight="1" x14ac:dyDescent="0.25">
      <c r="A951" s="6"/>
      <c r="F951" s="18"/>
      <c r="G951" s="18"/>
      <c r="I951" s="18"/>
      <c r="J951" s="18"/>
      <c r="L951" s="18"/>
      <c r="M951" s="18"/>
      <c r="N951" s="18"/>
      <c r="O951" s="15"/>
      <c r="P951" s="15"/>
      <c r="Q951" s="15"/>
      <c r="R951" s="15"/>
      <c r="S951" s="15"/>
      <c r="T951" s="10"/>
      <c r="U951" s="18"/>
      <c r="W951" s="10"/>
      <c r="Y951" s="21"/>
      <c r="Z951" s="35"/>
    </row>
    <row r="952" spans="1:26" ht="15.9" customHeight="1" x14ac:dyDescent="0.25">
      <c r="A952" s="6"/>
      <c r="F952" s="18"/>
      <c r="G952" s="18"/>
      <c r="I952" s="18"/>
      <c r="J952" s="18"/>
      <c r="L952" s="18"/>
      <c r="M952" s="18"/>
      <c r="N952" s="18"/>
      <c r="O952" s="15"/>
      <c r="P952" s="15"/>
      <c r="Q952" s="15"/>
      <c r="R952" s="15"/>
      <c r="S952" s="15"/>
      <c r="T952" s="10"/>
      <c r="U952" s="18"/>
      <c r="W952" s="10"/>
      <c r="Y952" s="21"/>
      <c r="Z952" s="35"/>
    </row>
    <row r="953" spans="1:26" ht="15.9" customHeight="1" x14ac:dyDescent="0.25">
      <c r="A953" s="6"/>
      <c r="F953" s="18"/>
      <c r="G953" s="18"/>
      <c r="I953" s="18"/>
      <c r="J953" s="18"/>
      <c r="L953" s="18"/>
      <c r="M953" s="18"/>
      <c r="N953" s="18"/>
      <c r="O953" s="15"/>
      <c r="P953" s="15"/>
      <c r="Q953" s="15"/>
      <c r="R953" s="15"/>
      <c r="S953" s="15"/>
      <c r="T953" s="10"/>
      <c r="U953" s="18"/>
      <c r="W953" s="10"/>
      <c r="Y953" s="21"/>
      <c r="Z953" s="35"/>
    </row>
    <row r="954" spans="1:26" ht="15.9" customHeight="1" x14ac:dyDescent="0.25">
      <c r="A954" s="6"/>
      <c r="F954" s="18"/>
      <c r="G954" s="18"/>
      <c r="I954" s="18"/>
      <c r="J954" s="18"/>
      <c r="L954" s="18"/>
      <c r="M954" s="18"/>
      <c r="N954" s="18"/>
      <c r="O954" s="15"/>
      <c r="P954" s="15"/>
      <c r="Q954" s="15"/>
      <c r="R954" s="15"/>
      <c r="S954" s="15"/>
      <c r="T954" s="10"/>
      <c r="U954" s="18"/>
      <c r="W954" s="10"/>
      <c r="Y954" s="21"/>
      <c r="Z954" s="35"/>
    </row>
    <row r="955" spans="1:26" ht="15.9" customHeight="1" x14ac:dyDescent="0.25">
      <c r="A955" s="6"/>
      <c r="F955" s="18"/>
      <c r="G955" s="18"/>
      <c r="I955" s="18"/>
      <c r="J955" s="18"/>
      <c r="L955" s="18"/>
      <c r="M955" s="18"/>
      <c r="N955" s="18"/>
      <c r="O955" s="15"/>
      <c r="P955" s="15"/>
      <c r="Q955" s="15"/>
      <c r="R955" s="15"/>
      <c r="S955" s="15"/>
      <c r="T955" s="10"/>
      <c r="U955" s="18"/>
      <c r="W955" s="10"/>
      <c r="Y955" s="21"/>
      <c r="Z955" s="35"/>
    </row>
    <row r="956" spans="1:26" ht="15.9" customHeight="1" x14ac:dyDescent="0.25">
      <c r="A956" s="6"/>
      <c r="F956" s="18"/>
      <c r="G956" s="18"/>
      <c r="I956" s="18"/>
      <c r="J956" s="18"/>
      <c r="L956" s="18"/>
      <c r="M956" s="18"/>
      <c r="N956" s="18"/>
      <c r="O956" s="15"/>
      <c r="P956" s="15"/>
      <c r="Q956" s="15"/>
      <c r="R956" s="15"/>
      <c r="S956" s="15"/>
      <c r="T956" s="10"/>
      <c r="U956" s="18"/>
      <c r="W956" s="10"/>
      <c r="Y956" s="21"/>
      <c r="Z956" s="35"/>
    </row>
    <row r="957" spans="1:26" ht="15.9" customHeight="1" x14ac:dyDescent="0.25">
      <c r="A957" s="6"/>
      <c r="F957" s="18"/>
      <c r="G957" s="18"/>
      <c r="I957" s="18"/>
      <c r="J957" s="18"/>
      <c r="L957" s="18"/>
      <c r="M957" s="18"/>
      <c r="N957" s="18"/>
      <c r="O957" s="15"/>
      <c r="P957" s="15"/>
      <c r="Q957" s="15"/>
      <c r="R957" s="15"/>
      <c r="S957" s="15"/>
      <c r="T957" s="10"/>
      <c r="U957" s="18"/>
      <c r="W957" s="10"/>
      <c r="Y957" s="21"/>
      <c r="Z957" s="35"/>
    </row>
    <row r="958" spans="1:26" ht="15.9" customHeight="1" x14ac:dyDescent="0.25">
      <c r="A958" s="6"/>
      <c r="F958" s="18"/>
      <c r="G958" s="18"/>
      <c r="I958" s="18"/>
      <c r="J958" s="18"/>
      <c r="L958" s="18"/>
      <c r="M958" s="18"/>
      <c r="N958" s="18"/>
      <c r="O958" s="15"/>
      <c r="P958" s="15"/>
      <c r="Q958" s="15"/>
      <c r="R958" s="15"/>
      <c r="S958" s="15"/>
      <c r="T958" s="10"/>
      <c r="U958" s="18"/>
      <c r="W958" s="10"/>
      <c r="Y958" s="21"/>
      <c r="Z958" s="35"/>
    </row>
    <row r="959" spans="1:26" ht="15.9" customHeight="1" x14ac:dyDescent="0.25">
      <c r="A959" s="6"/>
      <c r="F959" s="18"/>
      <c r="G959" s="18"/>
      <c r="I959" s="18"/>
      <c r="J959" s="18"/>
      <c r="L959" s="18"/>
      <c r="M959" s="18"/>
      <c r="N959" s="18"/>
      <c r="O959" s="15"/>
      <c r="P959" s="15"/>
      <c r="Q959" s="15"/>
      <c r="R959" s="15"/>
      <c r="S959" s="15"/>
      <c r="T959" s="10"/>
      <c r="U959" s="18"/>
      <c r="W959" s="10"/>
      <c r="Y959" s="21"/>
      <c r="Z959" s="35"/>
    </row>
    <row r="960" spans="1:26" ht="15.9" customHeight="1" x14ac:dyDescent="0.25">
      <c r="A960" s="6"/>
      <c r="F960" s="18"/>
      <c r="G960" s="18"/>
      <c r="I960" s="18"/>
      <c r="J960" s="18"/>
      <c r="L960" s="18"/>
      <c r="M960" s="18"/>
      <c r="N960" s="18"/>
      <c r="O960" s="15"/>
      <c r="P960" s="15"/>
      <c r="Q960" s="15"/>
      <c r="R960" s="15"/>
      <c r="S960" s="15"/>
      <c r="T960" s="10"/>
      <c r="U960" s="18"/>
      <c r="W960" s="10"/>
      <c r="Y960" s="21"/>
      <c r="Z960" s="35"/>
    </row>
    <row r="961" spans="1:26" ht="15.9" customHeight="1" x14ac:dyDescent="0.25">
      <c r="A961" s="6"/>
      <c r="F961" s="18"/>
      <c r="G961" s="18"/>
      <c r="I961" s="18"/>
      <c r="J961" s="18"/>
      <c r="L961" s="18"/>
      <c r="M961" s="18"/>
      <c r="N961" s="18"/>
      <c r="O961" s="15"/>
      <c r="P961" s="15"/>
      <c r="Q961" s="15"/>
      <c r="R961" s="15"/>
      <c r="S961" s="15"/>
      <c r="T961" s="10"/>
      <c r="U961" s="18"/>
      <c r="W961" s="10"/>
      <c r="Y961" s="21"/>
      <c r="Z961" s="35"/>
    </row>
    <row r="962" spans="1:26" ht="15.9" customHeight="1" x14ac:dyDescent="0.25">
      <c r="A962" s="6"/>
      <c r="F962" s="18"/>
      <c r="G962" s="18"/>
      <c r="I962" s="18"/>
      <c r="J962" s="18"/>
      <c r="L962" s="18"/>
      <c r="M962" s="18"/>
      <c r="N962" s="18"/>
      <c r="O962" s="15"/>
      <c r="P962" s="15"/>
      <c r="Q962" s="15"/>
      <c r="R962" s="15"/>
      <c r="S962" s="15"/>
      <c r="T962" s="10"/>
      <c r="U962" s="18"/>
      <c r="W962" s="10"/>
      <c r="Y962" s="21"/>
      <c r="Z962" s="35"/>
    </row>
    <row r="963" spans="1:26" ht="15.9" customHeight="1" x14ac:dyDescent="0.25">
      <c r="A963" s="6"/>
      <c r="F963" s="18"/>
      <c r="G963" s="18"/>
      <c r="I963" s="18"/>
      <c r="J963" s="18"/>
      <c r="L963" s="18"/>
      <c r="M963" s="18"/>
      <c r="N963" s="18"/>
      <c r="O963" s="15"/>
      <c r="P963" s="15"/>
      <c r="Q963" s="15"/>
      <c r="R963" s="15"/>
      <c r="S963" s="15"/>
      <c r="T963" s="10"/>
      <c r="U963" s="18"/>
      <c r="W963" s="10"/>
      <c r="Y963" s="21"/>
      <c r="Z963" s="35"/>
    </row>
    <row r="964" spans="1:26" ht="15.9" customHeight="1" x14ac:dyDescent="0.25">
      <c r="A964" s="6"/>
      <c r="F964" s="18"/>
      <c r="G964" s="18"/>
      <c r="I964" s="18"/>
      <c r="J964" s="18"/>
      <c r="L964" s="18"/>
      <c r="M964" s="18"/>
      <c r="N964" s="18"/>
      <c r="O964" s="15"/>
      <c r="P964" s="15"/>
      <c r="Q964" s="15"/>
      <c r="R964" s="15"/>
      <c r="S964" s="15"/>
      <c r="T964" s="10"/>
      <c r="U964" s="18"/>
      <c r="W964" s="10"/>
      <c r="Y964" s="21"/>
      <c r="Z964" s="35"/>
    </row>
    <row r="965" spans="1:26" ht="15.9" customHeight="1" x14ac:dyDescent="0.25">
      <c r="A965" s="6"/>
      <c r="F965" s="18"/>
      <c r="G965" s="18"/>
      <c r="I965" s="18"/>
      <c r="J965" s="18"/>
      <c r="L965" s="18"/>
      <c r="M965" s="18"/>
      <c r="N965" s="18"/>
      <c r="O965" s="15"/>
      <c r="P965" s="15"/>
      <c r="Q965" s="15"/>
      <c r="R965" s="15"/>
      <c r="S965" s="15"/>
      <c r="T965" s="10"/>
      <c r="U965" s="18"/>
      <c r="W965" s="10"/>
      <c r="Y965" s="21"/>
      <c r="Z965" s="35"/>
    </row>
    <row r="966" spans="1:26" ht="15.9" customHeight="1" x14ac:dyDescent="0.25">
      <c r="A966" s="6"/>
      <c r="F966" s="18"/>
      <c r="G966" s="18"/>
      <c r="I966" s="18"/>
      <c r="J966" s="18"/>
      <c r="L966" s="18"/>
      <c r="M966" s="18"/>
      <c r="N966" s="18"/>
      <c r="O966" s="15"/>
      <c r="P966" s="15"/>
      <c r="Q966" s="15"/>
      <c r="R966" s="15"/>
      <c r="S966" s="15"/>
      <c r="T966" s="10"/>
      <c r="U966" s="18"/>
      <c r="W966" s="10"/>
      <c r="Y966" s="21"/>
      <c r="Z966" s="35"/>
    </row>
    <row r="967" spans="1:26" ht="15.9" customHeight="1" x14ac:dyDescent="0.25">
      <c r="A967" s="6"/>
      <c r="F967" s="18"/>
      <c r="G967" s="18"/>
      <c r="I967" s="18"/>
      <c r="J967" s="18"/>
      <c r="L967" s="18"/>
      <c r="M967" s="18"/>
      <c r="N967" s="18"/>
      <c r="O967" s="15"/>
      <c r="P967" s="15"/>
      <c r="Q967" s="15"/>
      <c r="R967" s="15"/>
      <c r="S967" s="15"/>
      <c r="T967" s="10"/>
      <c r="U967" s="18"/>
      <c r="W967" s="10"/>
      <c r="Y967" s="21"/>
      <c r="Z967" s="35"/>
    </row>
    <row r="968" spans="1:26" ht="15.9" customHeight="1" x14ac:dyDescent="0.25">
      <c r="A968" s="6"/>
      <c r="F968" s="18"/>
      <c r="G968" s="18"/>
      <c r="I968" s="18"/>
      <c r="J968" s="18"/>
      <c r="L968" s="18"/>
      <c r="M968" s="18"/>
      <c r="N968" s="18"/>
      <c r="O968" s="15"/>
      <c r="P968" s="15"/>
      <c r="Q968" s="15"/>
      <c r="R968" s="15"/>
      <c r="S968" s="15"/>
      <c r="T968" s="10"/>
      <c r="U968" s="18"/>
      <c r="W968" s="10"/>
      <c r="Y968" s="21"/>
      <c r="Z968" s="35"/>
    </row>
    <row r="969" spans="1:26" ht="15.9" customHeight="1" x14ac:dyDescent="0.25">
      <c r="A969" s="6"/>
      <c r="F969" s="18"/>
      <c r="G969" s="18"/>
      <c r="I969" s="18"/>
      <c r="J969" s="18"/>
      <c r="L969" s="18"/>
      <c r="M969" s="18"/>
      <c r="N969" s="18"/>
      <c r="O969" s="15"/>
      <c r="P969" s="15"/>
      <c r="Q969" s="15"/>
      <c r="R969" s="15"/>
      <c r="S969" s="15"/>
      <c r="T969" s="10"/>
      <c r="U969" s="18"/>
      <c r="W969" s="10"/>
      <c r="Y969" s="21"/>
      <c r="Z969" s="35"/>
    </row>
    <row r="970" spans="1:26" ht="15.9" customHeight="1" x14ac:dyDescent="0.25">
      <c r="A970" s="6"/>
      <c r="F970" s="18"/>
      <c r="G970" s="18"/>
      <c r="I970" s="18"/>
      <c r="J970" s="18"/>
      <c r="L970" s="18"/>
      <c r="M970" s="18"/>
      <c r="N970" s="18"/>
      <c r="O970" s="15"/>
      <c r="P970" s="15"/>
      <c r="Q970" s="15"/>
      <c r="R970" s="15"/>
      <c r="S970" s="15"/>
      <c r="T970" s="10"/>
      <c r="U970" s="18"/>
      <c r="W970" s="10"/>
      <c r="Y970" s="21"/>
      <c r="Z970" s="35"/>
    </row>
    <row r="971" spans="1:26" ht="15.9" customHeight="1" x14ac:dyDescent="0.25">
      <c r="A971" s="6"/>
      <c r="F971" s="18"/>
      <c r="G971" s="18"/>
      <c r="I971" s="18"/>
      <c r="J971" s="18"/>
      <c r="L971" s="18"/>
      <c r="M971" s="18"/>
      <c r="N971" s="18"/>
      <c r="O971" s="15"/>
      <c r="P971" s="15"/>
      <c r="Q971" s="15"/>
      <c r="R971" s="15"/>
      <c r="S971" s="15"/>
      <c r="T971" s="10"/>
      <c r="U971" s="18"/>
      <c r="W971" s="10"/>
      <c r="Y971" s="21"/>
      <c r="Z971" s="35"/>
    </row>
    <row r="972" spans="1:26" ht="15.9" customHeight="1" x14ac:dyDescent="0.25">
      <c r="A972" s="6"/>
      <c r="F972" s="18"/>
      <c r="G972" s="18"/>
      <c r="I972" s="18"/>
      <c r="J972" s="18"/>
      <c r="L972" s="18"/>
      <c r="M972" s="18"/>
      <c r="N972" s="18"/>
      <c r="O972" s="15"/>
      <c r="P972" s="15"/>
      <c r="Q972" s="15"/>
      <c r="R972" s="15"/>
      <c r="S972" s="15"/>
      <c r="T972" s="10"/>
      <c r="U972" s="18"/>
      <c r="W972" s="10"/>
      <c r="Y972" s="21"/>
      <c r="Z972" s="35"/>
    </row>
    <row r="973" spans="1:26" ht="15.9" customHeight="1" x14ac:dyDescent="0.25">
      <c r="A973" s="6"/>
      <c r="F973" s="18"/>
      <c r="G973" s="18"/>
      <c r="I973" s="18"/>
      <c r="J973" s="18"/>
      <c r="L973" s="18"/>
      <c r="M973" s="18"/>
      <c r="N973" s="18"/>
      <c r="O973" s="15"/>
      <c r="P973" s="15"/>
      <c r="Q973" s="15"/>
      <c r="R973" s="15"/>
      <c r="S973" s="15"/>
      <c r="T973" s="10"/>
      <c r="U973" s="18"/>
      <c r="W973" s="10"/>
      <c r="Y973" s="21"/>
      <c r="Z973" s="35"/>
    </row>
    <row r="974" spans="1:26" ht="15.9" customHeight="1" x14ac:dyDescent="0.25">
      <c r="A974" s="6"/>
      <c r="F974" s="18"/>
      <c r="G974" s="18"/>
      <c r="I974" s="18"/>
      <c r="J974" s="18"/>
      <c r="L974" s="18"/>
      <c r="M974" s="18"/>
      <c r="N974" s="18"/>
      <c r="O974" s="15"/>
      <c r="P974" s="15"/>
      <c r="Q974" s="15"/>
      <c r="R974" s="15"/>
      <c r="S974" s="15"/>
      <c r="T974" s="10"/>
      <c r="U974" s="18"/>
      <c r="W974" s="10"/>
      <c r="Y974" s="21"/>
      <c r="Z974" s="35"/>
    </row>
    <row r="975" spans="1:26" ht="15.9" customHeight="1" x14ac:dyDescent="0.25">
      <c r="A975" s="6"/>
      <c r="F975" s="18"/>
      <c r="G975" s="18"/>
      <c r="I975" s="18"/>
      <c r="J975" s="18"/>
      <c r="L975" s="18"/>
      <c r="M975" s="18"/>
      <c r="N975" s="18"/>
      <c r="O975" s="15"/>
      <c r="P975" s="15"/>
      <c r="Q975" s="15"/>
      <c r="R975" s="15"/>
      <c r="S975" s="15"/>
      <c r="T975" s="10"/>
      <c r="U975" s="18"/>
      <c r="W975" s="10"/>
      <c r="Y975" s="21"/>
      <c r="Z975" s="35"/>
    </row>
    <row r="976" spans="1:26" ht="15.9" customHeight="1" x14ac:dyDescent="0.25">
      <c r="A976" s="6"/>
      <c r="F976" s="18"/>
      <c r="G976" s="18"/>
      <c r="I976" s="18"/>
      <c r="J976" s="18"/>
      <c r="L976" s="18"/>
      <c r="M976" s="18"/>
      <c r="N976" s="18"/>
      <c r="O976" s="15"/>
      <c r="P976" s="15"/>
      <c r="Q976" s="15"/>
      <c r="R976" s="15"/>
      <c r="S976" s="15"/>
      <c r="T976" s="10"/>
      <c r="U976" s="18"/>
      <c r="W976" s="10"/>
      <c r="Y976" s="21"/>
      <c r="Z976" s="35"/>
    </row>
    <row r="977" spans="1:26" ht="15.9" customHeight="1" x14ac:dyDescent="0.25">
      <c r="A977" s="6"/>
      <c r="F977" s="18"/>
      <c r="G977" s="18"/>
      <c r="I977" s="18"/>
      <c r="J977" s="18"/>
      <c r="L977" s="18"/>
      <c r="M977" s="18"/>
      <c r="N977" s="18"/>
      <c r="O977" s="15"/>
      <c r="P977" s="15"/>
      <c r="Q977" s="15"/>
      <c r="R977" s="15"/>
      <c r="S977" s="15"/>
      <c r="T977" s="10"/>
      <c r="U977" s="18"/>
      <c r="W977" s="10"/>
      <c r="Y977" s="21"/>
      <c r="Z977" s="35"/>
    </row>
    <row r="978" spans="1:26" ht="15.9" customHeight="1" x14ac:dyDescent="0.25">
      <c r="A978" s="6"/>
      <c r="F978" s="18"/>
      <c r="G978" s="18"/>
      <c r="I978" s="18"/>
      <c r="J978" s="18"/>
      <c r="L978" s="18"/>
      <c r="M978" s="18"/>
      <c r="N978" s="18"/>
      <c r="O978" s="15"/>
      <c r="P978" s="15"/>
      <c r="Q978" s="15"/>
      <c r="R978" s="15"/>
      <c r="S978" s="15"/>
      <c r="T978" s="10"/>
      <c r="U978" s="18"/>
      <c r="W978" s="10"/>
      <c r="Y978" s="21"/>
      <c r="Z978" s="35"/>
    </row>
    <row r="979" spans="1:26" ht="15.9" customHeight="1" x14ac:dyDescent="0.25">
      <c r="A979" s="6"/>
      <c r="F979" s="18"/>
      <c r="G979" s="18"/>
      <c r="I979" s="18"/>
      <c r="J979" s="18"/>
      <c r="L979" s="18"/>
      <c r="M979" s="18"/>
      <c r="N979" s="18"/>
      <c r="O979" s="15"/>
      <c r="P979" s="15"/>
      <c r="Q979" s="15"/>
      <c r="R979" s="15"/>
      <c r="S979" s="15"/>
      <c r="T979" s="10"/>
      <c r="U979" s="18"/>
      <c r="W979" s="10"/>
      <c r="Y979" s="21"/>
      <c r="Z979" s="35"/>
    </row>
    <row r="980" spans="1:26" ht="15.9" customHeight="1" x14ac:dyDescent="0.25">
      <c r="A980" s="6"/>
      <c r="F980" s="18"/>
      <c r="G980" s="18"/>
      <c r="I980" s="18"/>
      <c r="J980" s="18"/>
      <c r="L980" s="18"/>
      <c r="M980" s="18"/>
      <c r="N980" s="18"/>
      <c r="O980" s="15"/>
      <c r="P980" s="15"/>
      <c r="Q980" s="15"/>
      <c r="R980" s="15"/>
      <c r="S980" s="15"/>
      <c r="T980" s="10"/>
      <c r="U980" s="18"/>
      <c r="W980" s="10"/>
      <c r="Y980" s="21"/>
      <c r="Z980" s="35"/>
    </row>
    <row r="981" spans="1:26" ht="15.9" customHeight="1" x14ac:dyDescent="0.25">
      <c r="A981" s="6"/>
      <c r="F981" s="18"/>
      <c r="G981" s="18"/>
      <c r="I981" s="18"/>
      <c r="J981" s="18"/>
      <c r="L981" s="18"/>
      <c r="M981" s="18"/>
      <c r="N981" s="18"/>
      <c r="O981" s="15"/>
      <c r="P981" s="15"/>
      <c r="Q981" s="15"/>
      <c r="R981" s="15"/>
      <c r="S981" s="15"/>
      <c r="T981" s="10"/>
      <c r="U981" s="18"/>
      <c r="W981" s="10"/>
      <c r="Y981" s="21"/>
      <c r="Z981" s="35"/>
    </row>
    <row r="982" spans="1:26" ht="15.9" customHeight="1" x14ac:dyDescent="0.25">
      <c r="A982" s="6"/>
      <c r="F982" s="18"/>
      <c r="G982" s="18"/>
      <c r="I982" s="18"/>
      <c r="J982" s="18"/>
      <c r="L982" s="18"/>
      <c r="M982" s="18"/>
      <c r="N982" s="18"/>
      <c r="O982" s="15"/>
      <c r="P982" s="15"/>
      <c r="Q982" s="15"/>
      <c r="R982" s="15"/>
      <c r="S982" s="15"/>
      <c r="T982" s="10"/>
      <c r="U982" s="18"/>
      <c r="W982" s="10"/>
      <c r="Y982" s="21"/>
      <c r="Z982" s="35"/>
    </row>
    <row r="983" spans="1:26" ht="15.9" customHeight="1" x14ac:dyDescent="0.25">
      <c r="A983" s="6"/>
      <c r="F983" s="18"/>
      <c r="G983" s="18"/>
      <c r="I983" s="18"/>
      <c r="J983" s="18"/>
      <c r="L983" s="18"/>
      <c r="M983" s="18"/>
      <c r="N983" s="18"/>
      <c r="O983" s="15"/>
      <c r="P983" s="15"/>
      <c r="Q983" s="15"/>
      <c r="R983" s="15"/>
      <c r="S983" s="15"/>
      <c r="T983" s="10"/>
      <c r="U983" s="18"/>
      <c r="W983" s="10"/>
      <c r="Y983" s="21"/>
      <c r="Z983" s="35"/>
    </row>
    <row r="984" spans="1:26" ht="15.9" customHeight="1" x14ac:dyDescent="0.25">
      <c r="A984" s="6"/>
      <c r="F984" s="18"/>
      <c r="G984" s="18"/>
      <c r="I984" s="18"/>
      <c r="J984" s="18"/>
      <c r="L984" s="18"/>
      <c r="M984" s="18"/>
      <c r="N984" s="18"/>
      <c r="O984" s="15"/>
      <c r="P984" s="15"/>
      <c r="Q984" s="15"/>
      <c r="R984" s="15"/>
      <c r="S984" s="15"/>
      <c r="T984" s="10"/>
      <c r="U984" s="18"/>
      <c r="W984" s="10"/>
      <c r="Y984" s="21"/>
      <c r="Z984" s="35"/>
    </row>
    <row r="985" spans="1:26" ht="15.9" customHeight="1" x14ac:dyDescent="0.25">
      <c r="A985" s="6"/>
      <c r="F985" s="18"/>
      <c r="G985" s="18"/>
      <c r="I985" s="18"/>
      <c r="J985" s="18"/>
      <c r="L985" s="18"/>
      <c r="M985" s="18"/>
      <c r="N985" s="18"/>
      <c r="O985" s="15"/>
      <c r="P985" s="15"/>
      <c r="Q985" s="15"/>
      <c r="R985" s="15"/>
      <c r="S985" s="15"/>
      <c r="T985" s="10"/>
      <c r="U985" s="18"/>
      <c r="W985" s="10"/>
      <c r="Y985" s="21"/>
      <c r="Z985" s="35"/>
    </row>
    <row r="986" spans="1:26" ht="15.9" customHeight="1" x14ac:dyDescent="0.25">
      <c r="A986" s="6"/>
      <c r="F986" s="18"/>
      <c r="G986" s="18"/>
      <c r="I986" s="18"/>
      <c r="J986" s="18"/>
      <c r="L986" s="18"/>
      <c r="M986" s="18"/>
      <c r="N986" s="18"/>
      <c r="O986" s="15"/>
      <c r="P986" s="15"/>
      <c r="Q986" s="15"/>
      <c r="R986" s="15"/>
      <c r="S986" s="15"/>
      <c r="T986" s="10"/>
      <c r="U986" s="18"/>
      <c r="W986" s="10"/>
      <c r="Y986" s="21"/>
      <c r="Z986" s="35"/>
    </row>
    <row r="987" spans="1:26" ht="15.9" customHeight="1" x14ac:dyDescent="0.25">
      <c r="A987" s="6"/>
      <c r="F987" s="18"/>
      <c r="G987" s="18"/>
      <c r="I987" s="18"/>
      <c r="J987" s="18"/>
      <c r="L987" s="18"/>
      <c r="M987" s="18"/>
      <c r="N987" s="18"/>
      <c r="O987" s="15"/>
      <c r="P987" s="15"/>
      <c r="Q987" s="15"/>
      <c r="R987" s="15"/>
      <c r="S987" s="15"/>
      <c r="T987" s="10"/>
      <c r="U987" s="18"/>
      <c r="W987" s="10"/>
      <c r="Y987" s="21"/>
      <c r="Z987" s="35"/>
    </row>
    <row r="988" spans="1:26" ht="15.9" customHeight="1" x14ac:dyDescent="0.25">
      <c r="A988" s="6"/>
      <c r="F988" s="18"/>
      <c r="G988" s="18"/>
      <c r="I988" s="18"/>
      <c r="J988" s="18"/>
      <c r="L988" s="18"/>
      <c r="M988" s="18"/>
      <c r="N988" s="18"/>
      <c r="O988" s="15"/>
      <c r="P988" s="15"/>
      <c r="Q988" s="15"/>
      <c r="R988" s="15"/>
      <c r="S988" s="15"/>
      <c r="T988" s="10"/>
      <c r="U988" s="18"/>
      <c r="W988" s="10"/>
      <c r="Y988" s="21"/>
      <c r="Z988" s="35"/>
    </row>
    <row r="989" spans="1:26" ht="15.9" customHeight="1" x14ac:dyDescent="0.25">
      <c r="A989" s="6"/>
      <c r="F989" s="18"/>
      <c r="G989" s="18"/>
      <c r="I989" s="18"/>
      <c r="J989" s="18"/>
      <c r="L989" s="18"/>
      <c r="M989" s="18"/>
      <c r="N989" s="18"/>
      <c r="O989" s="15"/>
      <c r="P989" s="15"/>
      <c r="Q989" s="15"/>
      <c r="R989" s="15"/>
      <c r="S989" s="15"/>
      <c r="T989" s="10"/>
      <c r="U989" s="18"/>
      <c r="W989" s="10"/>
      <c r="Y989" s="21"/>
      <c r="Z989" s="35"/>
    </row>
    <row r="990" spans="1:26" ht="15.9" customHeight="1" x14ac:dyDescent="0.25">
      <c r="A990" s="6"/>
      <c r="F990" s="18"/>
      <c r="G990" s="18"/>
      <c r="I990" s="18"/>
      <c r="J990" s="18"/>
      <c r="L990" s="18"/>
      <c r="M990" s="18"/>
      <c r="N990" s="18"/>
      <c r="O990" s="15"/>
      <c r="P990" s="15"/>
      <c r="Q990" s="15"/>
      <c r="R990" s="15"/>
      <c r="S990" s="15"/>
      <c r="T990" s="10"/>
      <c r="U990" s="18"/>
      <c r="W990" s="10"/>
      <c r="Y990" s="21"/>
      <c r="Z990" s="35"/>
    </row>
    <row r="991" spans="1:26" ht="15.9" customHeight="1" x14ac:dyDescent="0.25">
      <c r="A991" s="6"/>
      <c r="F991" s="18"/>
      <c r="G991" s="18"/>
      <c r="I991" s="18"/>
      <c r="J991" s="18"/>
      <c r="L991" s="18"/>
      <c r="M991" s="18"/>
      <c r="N991" s="18"/>
      <c r="O991" s="15"/>
      <c r="P991" s="15"/>
      <c r="Q991" s="15"/>
      <c r="R991" s="15"/>
      <c r="S991" s="15"/>
      <c r="T991" s="10"/>
      <c r="U991" s="18"/>
      <c r="W991" s="10"/>
      <c r="Y991" s="21"/>
      <c r="Z991" s="35"/>
    </row>
    <row r="992" spans="1:26" ht="15.9" customHeight="1" x14ac:dyDescent="0.25">
      <c r="A992" s="6"/>
      <c r="F992" s="18"/>
      <c r="G992" s="18"/>
      <c r="I992" s="18"/>
      <c r="J992" s="18"/>
      <c r="L992" s="18"/>
      <c r="M992" s="18"/>
      <c r="N992" s="18"/>
      <c r="O992" s="15"/>
      <c r="P992" s="15"/>
      <c r="Q992" s="15"/>
      <c r="R992" s="15"/>
      <c r="S992" s="15"/>
      <c r="T992" s="10"/>
      <c r="U992" s="18"/>
      <c r="W992" s="10"/>
      <c r="Y992" s="21"/>
      <c r="Z992" s="35"/>
    </row>
    <row r="993" spans="1:26" ht="15.9" customHeight="1" x14ac:dyDescent="0.25">
      <c r="A993" s="6"/>
      <c r="F993" s="18"/>
      <c r="G993" s="18"/>
      <c r="I993" s="18"/>
      <c r="J993" s="18"/>
      <c r="L993" s="18"/>
      <c r="M993" s="18"/>
      <c r="N993" s="18"/>
      <c r="O993" s="15"/>
      <c r="P993" s="15"/>
      <c r="Q993" s="15"/>
      <c r="R993" s="15"/>
      <c r="S993" s="15"/>
      <c r="T993" s="10"/>
      <c r="U993" s="18"/>
      <c r="W993" s="10"/>
      <c r="Y993" s="21"/>
      <c r="Z993" s="35"/>
    </row>
    <row r="994" spans="1:26" ht="15.9" customHeight="1" x14ac:dyDescent="0.25">
      <c r="A994" s="6"/>
      <c r="F994" s="18"/>
      <c r="G994" s="18"/>
      <c r="I994" s="18"/>
      <c r="J994" s="18"/>
      <c r="L994" s="18"/>
      <c r="M994" s="18"/>
      <c r="N994" s="18"/>
      <c r="O994" s="15"/>
      <c r="P994" s="15"/>
      <c r="Q994" s="15"/>
      <c r="R994" s="15"/>
      <c r="S994" s="15"/>
      <c r="T994" s="10"/>
      <c r="U994" s="18"/>
      <c r="W994" s="10"/>
      <c r="Y994" s="21"/>
      <c r="Z994" s="35"/>
    </row>
    <row r="995" spans="1:26" ht="15.9" customHeight="1" x14ac:dyDescent="0.25">
      <c r="A995" s="6"/>
      <c r="F995" s="18"/>
      <c r="G995" s="18"/>
      <c r="I995" s="18"/>
      <c r="J995" s="18"/>
      <c r="L995" s="18"/>
      <c r="M995" s="18"/>
      <c r="N995" s="18"/>
      <c r="O995" s="15"/>
      <c r="P995" s="15"/>
      <c r="Q995" s="15"/>
      <c r="R995" s="15"/>
      <c r="S995" s="15"/>
      <c r="T995" s="10"/>
      <c r="U995" s="18"/>
      <c r="W995" s="10"/>
      <c r="Y995" s="21"/>
      <c r="Z995" s="35"/>
    </row>
    <row r="996" spans="1:26" ht="15.9" customHeight="1" x14ac:dyDescent="0.25">
      <c r="A996" s="6"/>
      <c r="F996" s="18"/>
      <c r="G996" s="18"/>
      <c r="I996" s="18"/>
      <c r="J996" s="18"/>
      <c r="L996" s="18"/>
      <c r="M996" s="18"/>
      <c r="N996" s="18"/>
      <c r="O996" s="15"/>
      <c r="P996" s="15"/>
      <c r="Q996" s="15"/>
      <c r="R996" s="15"/>
      <c r="S996" s="15"/>
      <c r="T996" s="10"/>
      <c r="U996" s="18"/>
      <c r="W996" s="10"/>
      <c r="Y996" s="21"/>
      <c r="Z996" s="35"/>
    </row>
    <row r="997" spans="1:26" ht="15.9" customHeight="1" x14ac:dyDescent="0.25">
      <c r="A997" s="6"/>
      <c r="F997" s="18"/>
      <c r="G997" s="18"/>
      <c r="I997" s="18"/>
      <c r="J997" s="18"/>
      <c r="L997" s="18"/>
      <c r="M997" s="18"/>
      <c r="N997" s="18"/>
      <c r="O997" s="15"/>
      <c r="P997" s="15"/>
      <c r="Q997" s="15"/>
      <c r="R997" s="15"/>
      <c r="S997" s="15"/>
      <c r="T997" s="10"/>
      <c r="U997" s="18"/>
      <c r="W997" s="10"/>
      <c r="Y997" s="21"/>
      <c r="Z997" s="35"/>
    </row>
    <row r="998" spans="1:26" ht="15.9" customHeight="1" x14ac:dyDescent="0.25">
      <c r="A998" s="6"/>
      <c r="F998" s="18"/>
      <c r="G998" s="18"/>
      <c r="I998" s="18"/>
      <c r="J998" s="18"/>
      <c r="L998" s="18"/>
      <c r="M998" s="18"/>
      <c r="N998" s="18"/>
      <c r="O998" s="15"/>
      <c r="P998" s="15"/>
      <c r="Q998" s="15"/>
      <c r="R998" s="15"/>
      <c r="S998" s="15"/>
      <c r="T998" s="10"/>
      <c r="U998" s="18"/>
      <c r="W998" s="10"/>
      <c r="Y998" s="21"/>
      <c r="Z998" s="35"/>
    </row>
    <row r="999" spans="1:26" ht="15.9" customHeight="1" x14ac:dyDescent="0.25">
      <c r="A999" s="6"/>
      <c r="F999" s="18"/>
      <c r="G999" s="18"/>
      <c r="I999" s="18"/>
      <c r="J999" s="18"/>
      <c r="L999" s="18"/>
      <c r="M999" s="18"/>
      <c r="N999" s="18"/>
      <c r="O999" s="15"/>
      <c r="P999" s="15"/>
      <c r="Q999" s="15"/>
      <c r="R999" s="15"/>
      <c r="S999" s="15"/>
      <c r="T999" s="10"/>
      <c r="U999" s="18"/>
      <c r="W999" s="10"/>
      <c r="Y999" s="21"/>
      <c r="Z999" s="35"/>
    </row>
    <row r="1000" spans="1:26" ht="15.9" customHeight="1" x14ac:dyDescent="0.25">
      <c r="A1000" s="6"/>
      <c r="F1000" s="18"/>
      <c r="G1000" s="18"/>
      <c r="I1000" s="18"/>
      <c r="J1000" s="18"/>
      <c r="L1000" s="18"/>
      <c r="M1000" s="18"/>
      <c r="N1000" s="18"/>
      <c r="O1000" s="15"/>
      <c r="P1000" s="15"/>
      <c r="Q1000" s="15"/>
      <c r="R1000" s="15"/>
      <c r="S1000" s="15"/>
      <c r="T1000" s="10"/>
      <c r="U1000" s="18"/>
      <c r="W1000" s="10"/>
      <c r="Y1000" s="21"/>
      <c r="Z1000" s="35"/>
    </row>
    <row r="1001" spans="1:26" ht="15.9" customHeight="1" x14ac:dyDescent="0.25">
      <c r="A1001" s="6"/>
      <c r="F1001" s="18"/>
      <c r="G1001" s="18"/>
      <c r="I1001" s="18"/>
      <c r="J1001" s="18"/>
      <c r="L1001" s="18"/>
      <c r="M1001" s="18"/>
      <c r="N1001" s="18"/>
      <c r="O1001" s="15"/>
      <c r="P1001" s="15"/>
      <c r="Q1001" s="15"/>
      <c r="R1001" s="15"/>
      <c r="S1001" s="15"/>
      <c r="T1001" s="10"/>
      <c r="U1001" s="18"/>
      <c r="W1001" s="10"/>
      <c r="Y1001" s="21"/>
      <c r="Z1001" s="35"/>
    </row>
    <row r="1002" spans="1:26" ht="15.9" customHeight="1" x14ac:dyDescent="0.25">
      <c r="A1002" s="6"/>
      <c r="F1002" s="18"/>
      <c r="G1002" s="18"/>
      <c r="I1002" s="18"/>
      <c r="J1002" s="18"/>
      <c r="L1002" s="18"/>
      <c r="M1002" s="18"/>
      <c r="N1002" s="18"/>
      <c r="O1002" s="15"/>
      <c r="P1002" s="15"/>
      <c r="Q1002" s="15"/>
      <c r="R1002" s="15"/>
      <c r="S1002" s="15"/>
      <c r="T1002" s="10"/>
      <c r="U1002" s="18"/>
      <c r="W1002" s="10"/>
      <c r="Y1002" s="21"/>
      <c r="Z1002" s="35"/>
    </row>
    <row r="1003" spans="1:26" ht="15.9" customHeight="1" x14ac:dyDescent="0.25">
      <c r="A1003" s="6"/>
      <c r="F1003" s="18"/>
      <c r="G1003" s="18"/>
      <c r="I1003" s="18"/>
      <c r="J1003" s="18"/>
      <c r="L1003" s="18"/>
      <c r="M1003" s="18"/>
      <c r="N1003" s="18"/>
      <c r="O1003" s="15"/>
      <c r="P1003" s="15"/>
      <c r="Q1003" s="15"/>
      <c r="R1003" s="15"/>
      <c r="S1003" s="15"/>
      <c r="T1003" s="10"/>
      <c r="U1003" s="18"/>
      <c r="W1003" s="10"/>
      <c r="Y1003" s="21"/>
      <c r="Z1003" s="35"/>
    </row>
    <row r="1004" spans="1:26" ht="15.9" customHeight="1" x14ac:dyDescent="0.25">
      <c r="A1004" s="6"/>
      <c r="F1004" s="18"/>
      <c r="G1004" s="18"/>
      <c r="I1004" s="18"/>
      <c r="J1004" s="18"/>
      <c r="L1004" s="18"/>
      <c r="M1004" s="18"/>
      <c r="N1004" s="18"/>
      <c r="O1004" s="15"/>
      <c r="P1004" s="15"/>
      <c r="Q1004" s="15"/>
      <c r="R1004" s="15"/>
      <c r="S1004" s="15"/>
      <c r="T1004" s="10"/>
      <c r="U1004" s="18"/>
      <c r="W1004" s="10"/>
      <c r="Y1004" s="21"/>
      <c r="Z1004" s="35"/>
    </row>
    <row r="1005" spans="1:26" ht="15.9" customHeight="1" x14ac:dyDescent="0.25">
      <c r="A1005" s="6"/>
      <c r="F1005" s="18"/>
      <c r="G1005" s="18"/>
      <c r="I1005" s="18"/>
      <c r="J1005" s="18"/>
      <c r="L1005" s="18"/>
      <c r="M1005" s="18"/>
      <c r="N1005" s="18"/>
      <c r="O1005" s="15"/>
      <c r="P1005" s="15"/>
      <c r="Q1005" s="15"/>
      <c r="R1005" s="15"/>
      <c r="S1005" s="15"/>
      <c r="T1005" s="10"/>
      <c r="U1005" s="18"/>
      <c r="W1005" s="10"/>
      <c r="Y1005" s="21"/>
      <c r="Z1005" s="35"/>
    </row>
    <row r="1006" spans="1:26" ht="15.9" customHeight="1" x14ac:dyDescent="0.25">
      <c r="A1006" s="6"/>
      <c r="F1006" s="18"/>
      <c r="G1006" s="18"/>
      <c r="I1006" s="18"/>
      <c r="J1006" s="18"/>
      <c r="L1006" s="18"/>
      <c r="M1006" s="18"/>
      <c r="N1006" s="18"/>
      <c r="O1006" s="15"/>
      <c r="P1006" s="15"/>
      <c r="Q1006" s="15"/>
      <c r="R1006" s="15"/>
      <c r="S1006" s="15"/>
      <c r="T1006" s="10"/>
      <c r="U1006" s="18"/>
      <c r="W1006" s="10"/>
      <c r="Y1006" s="21"/>
      <c r="Z1006" s="35"/>
    </row>
    <row r="1007" spans="1:26" ht="15.9" customHeight="1" x14ac:dyDescent="0.25">
      <c r="A1007" s="6"/>
      <c r="F1007" s="18"/>
      <c r="G1007" s="18"/>
      <c r="I1007" s="18"/>
      <c r="J1007" s="18"/>
      <c r="L1007" s="18"/>
      <c r="M1007" s="18"/>
      <c r="N1007" s="18"/>
      <c r="O1007" s="15"/>
      <c r="P1007" s="15"/>
      <c r="Q1007" s="15"/>
      <c r="R1007" s="15"/>
      <c r="S1007" s="15"/>
      <c r="T1007" s="10"/>
      <c r="U1007" s="18"/>
      <c r="W1007" s="10"/>
      <c r="Y1007" s="21"/>
      <c r="Z1007" s="35"/>
    </row>
    <row r="1008" spans="1:26" ht="15.9" customHeight="1" x14ac:dyDescent="0.25">
      <c r="A1008" s="6"/>
      <c r="F1008" s="18"/>
      <c r="G1008" s="18"/>
      <c r="I1008" s="18"/>
      <c r="J1008" s="18"/>
      <c r="L1008" s="18"/>
      <c r="M1008" s="18"/>
      <c r="N1008" s="18"/>
      <c r="O1008" s="15"/>
      <c r="P1008" s="15"/>
      <c r="Q1008" s="15"/>
      <c r="R1008" s="15"/>
      <c r="S1008" s="15"/>
      <c r="T1008" s="10"/>
      <c r="U1008" s="18"/>
      <c r="W1008" s="10"/>
      <c r="Y1008" s="21"/>
      <c r="Z1008" s="35"/>
    </row>
    <row r="1009" spans="1:26" ht="15.9" customHeight="1" x14ac:dyDescent="0.25">
      <c r="A1009" s="6"/>
      <c r="F1009" s="18"/>
      <c r="G1009" s="18"/>
      <c r="I1009" s="18"/>
      <c r="J1009" s="18"/>
      <c r="L1009" s="18"/>
      <c r="M1009" s="18"/>
      <c r="N1009" s="18"/>
      <c r="O1009" s="15"/>
      <c r="P1009" s="15"/>
      <c r="Q1009" s="15"/>
      <c r="R1009" s="15"/>
      <c r="S1009" s="15"/>
      <c r="T1009" s="10"/>
      <c r="U1009" s="18"/>
      <c r="W1009" s="10"/>
      <c r="Y1009" s="21"/>
      <c r="Z1009" s="35"/>
    </row>
    <row r="1010" spans="1:26" ht="15.9" customHeight="1" x14ac:dyDescent="0.25">
      <c r="A1010" s="6"/>
      <c r="F1010" s="18"/>
      <c r="G1010" s="18"/>
      <c r="I1010" s="18"/>
      <c r="J1010" s="18"/>
      <c r="L1010" s="18"/>
      <c r="M1010" s="18"/>
      <c r="N1010" s="18"/>
      <c r="O1010" s="15"/>
      <c r="P1010" s="15"/>
      <c r="Q1010" s="15"/>
      <c r="R1010" s="15"/>
      <c r="S1010" s="15"/>
      <c r="T1010" s="10"/>
      <c r="U1010" s="18"/>
      <c r="W1010" s="10"/>
      <c r="Y1010" s="21"/>
      <c r="Z1010" s="35"/>
    </row>
    <row r="1011" spans="1:26" ht="15.9" customHeight="1" x14ac:dyDescent="0.25">
      <c r="A1011" s="6"/>
      <c r="F1011" s="18"/>
      <c r="G1011" s="18"/>
      <c r="I1011" s="18"/>
      <c r="J1011" s="18"/>
      <c r="L1011" s="18"/>
      <c r="M1011" s="18"/>
      <c r="N1011" s="18"/>
      <c r="O1011" s="15"/>
      <c r="P1011" s="15"/>
      <c r="Q1011" s="15"/>
      <c r="R1011" s="15"/>
      <c r="S1011" s="15"/>
      <c r="T1011" s="10"/>
      <c r="U1011" s="18"/>
      <c r="W1011" s="10"/>
      <c r="Y1011" s="21"/>
      <c r="Z1011" s="35"/>
    </row>
    <row r="1012" spans="1:26" ht="15.9" customHeight="1" x14ac:dyDescent="0.25">
      <c r="A1012" s="6"/>
      <c r="F1012" s="18"/>
      <c r="G1012" s="18"/>
      <c r="I1012" s="18"/>
      <c r="J1012" s="18"/>
      <c r="L1012" s="18"/>
      <c r="M1012" s="18"/>
      <c r="N1012" s="18"/>
      <c r="O1012" s="15"/>
      <c r="P1012" s="15"/>
      <c r="Q1012" s="15"/>
      <c r="R1012" s="15"/>
      <c r="S1012" s="15"/>
      <c r="T1012" s="10"/>
      <c r="U1012" s="18"/>
      <c r="W1012" s="10"/>
      <c r="Y1012" s="21"/>
      <c r="Z1012" s="35"/>
    </row>
    <row r="1013" spans="1:26" ht="15.9" customHeight="1" x14ac:dyDescent="0.25">
      <c r="A1013" s="6"/>
      <c r="F1013" s="18"/>
      <c r="G1013" s="18"/>
      <c r="I1013" s="18"/>
      <c r="J1013" s="18"/>
      <c r="L1013" s="18"/>
      <c r="M1013" s="18"/>
      <c r="N1013" s="18"/>
      <c r="O1013" s="15"/>
      <c r="P1013" s="15"/>
      <c r="Q1013" s="15"/>
      <c r="R1013" s="15"/>
      <c r="S1013" s="15"/>
      <c r="T1013" s="10"/>
      <c r="U1013" s="18"/>
      <c r="W1013" s="10"/>
      <c r="Y1013" s="21"/>
      <c r="Z1013" s="35"/>
    </row>
    <row r="1014" spans="1:26" ht="15.9" customHeight="1" x14ac:dyDescent="0.25">
      <c r="A1014" s="6"/>
      <c r="F1014" s="18"/>
      <c r="G1014" s="18"/>
      <c r="I1014" s="18"/>
      <c r="J1014" s="18"/>
      <c r="L1014" s="18"/>
      <c r="M1014" s="18"/>
      <c r="N1014" s="18"/>
      <c r="O1014" s="15"/>
      <c r="P1014" s="15"/>
      <c r="Q1014" s="15"/>
      <c r="R1014" s="15"/>
      <c r="S1014" s="15"/>
      <c r="T1014" s="10"/>
      <c r="U1014" s="18"/>
      <c r="W1014" s="10"/>
      <c r="Y1014" s="21"/>
      <c r="Z1014" s="35"/>
    </row>
    <row r="1015" spans="1:26" ht="15.9" customHeight="1" x14ac:dyDescent="0.25">
      <c r="A1015" s="6"/>
      <c r="F1015" s="18"/>
      <c r="G1015" s="18"/>
      <c r="I1015" s="18"/>
      <c r="J1015" s="18"/>
      <c r="L1015" s="18"/>
      <c r="M1015" s="18"/>
      <c r="N1015" s="18"/>
      <c r="O1015" s="15"/>
      <c r="P1015" s="15"/>
      <c r="Q1015" s="15"/>
      <c r="R1015" s="15"/>
      <c r="S1015" s="15"/>
      <c r="T1015" s="10"/>
      <c r="U1015" s="18"/>
      <c r="W1015" s="10"/>
      <c r="Y1015" s="21"/>
      <c r="Z1015" s="35"/>
    </row>
    <row r="1016" spans="1:26" ht="15.9" customHeight="1" x14ac:dyDescent="0.25">
      <c r="A1016" s="22"/>
      <c r="B1016" s="8"/>
      <c r="C1016" s="8"/>
      <c r="D1016" s="8"/>
      <c r="E1016" s="8"/>
      <c r="F1016" s="33"/>
      <c r="G1016" s="33"/>
      <c r="H1016" s="8"/>
      <c r="I1016" s="33"/>
      <c r="J1016" s="33"/>
      <c r="K1016" s="8"/>
      <c r="L1016" s="33"/>
      <c r="M1016" s="33"/>
      <c r="N1016" s="33"/>
      <c r="O1016" s="28"/>
      <c r="P1016" s="28"/>
      <c r="Q1016" s="28"/>
      <c r="R1016" s="28"/>
      <c r="S1016" s="28"/>
      <c r="T1016" s="8"/>
      <c r="U1016" s="33"/>
      <c r="V1016" s="8"/>
      <c r="W1016" s="8"/>
      <c r="X1016" s="8"/>
      <c r="Y1016" s="23"/>
      <c r="Z1016" s="36"/>
    </row>
    <row r="1018" spans="1:26" ht="15.9" customHeight="1" x14ac:dyDescent="0.25">
      <c r="V1018" s="15"/>
      <c r="W1018" s="12"/>
    </row>
    <row r="1019" spans="1:26" ht="15.9" customHeight="1" x14ac:dyDescent="0.25">
      <c r="V1019" s="15"/>
      <c r="W1019" s="12"/>
    </row>
  </sheetData>
  <phoneticPr fontId="15" type="noConversion"/>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Z1020"/>
  <sheetViews>
    <sheetView topLeftCell="R1" zoomScaleNormal="100" workbookViewId="0">
      <pane ySplit="1" topLeftCell="A113" activePane="bottomLeft" state="frozen"/>
      <selection pane="bottomLeft" activeCell="R1" sqref="A1:XFD1048576"/>
    </sheetView>
  </sheetViews>
  <sheetFormatPr defaultColWidth="8.90625" defaultRowHeight="15.9" customHeight="1" x14ac:dyDescent="0.25"/>
  <cols>
    <col min="1" max="1" width="11" style="10" customWidth="1"/>
    <col min="2" max="2" width="10.1796875" style="10" customWidth="1"/>
    <col min="3" max="4" width="15.54296875" style="10" customWidth="1"/>
    <col min="5" max="5" width="25" style="10" customWidth="1"/>
    <col min="6" max="6" width="17.54296875" style="10" customWidth="1"/>
    <col min="7" max="7" width="4.1796875" style="10" customWidth="1"/>
    <col min="8" max="8" width="15.36328125" style="10" customWidth="1"/>
    <col min="9" max="10" width="10.90625" style="10" customWidth="1"/>
    <col min="11" max="11" width="16.6328125" style="10" customWidth="1"/>
    <col min="12" max="12" width="6.453125" style="10" customWidth="1"/>
    <col min="13" max="13" width="6.54296875" style="10" customWidth="1"/>
    <col min="14" max="14" width="8" style="10" customWidth="1"/>
    <col min="15" max="15" width="5.54296875" style="10" customWidth="1"/>
    <col min="16" max="16" width="7" style="10" customWidth="1"/>
    <col min="17" max="17" width="7.08984375" style="10" customWidth="1"/>
    <col min="18" max="18" width="5.90625" style="10" customWidth="1"/>
    <col min="19" max="19" width="11.6328125" style="10" customWidth="1"/>
    <col min="20" max="20" width="14" style="10" customWidth="1"/>
    <col min="21" max="21" width="10" style="10" customWidth="1"/>
    <col min="22" max="22" width="13.6328125" style="10" customWidth="1"/>
    <col min="23" max="23" width="8.453125" style="10" customWidth="1"/>
    <col min="24" max="24" width="19.36328125" style="10" customWidth="1"/>
    <col min="25" max="25" width="19.36328125" style="25" customWidth="1"/>
    <col min="26" max="26" width="22.90625" style="25" customWidth="1"/>
    <col min="27" max="27" width="255.6328125" style="46" bestFit="1" customWidth="1"/>
    <col min="28" max="16384" width="8.90625" style="46"/>
  </cols>
  <sheetData>
    <row r="1" spans="1:26" s="74" customFormat="1" ht="15.9" customHeight="1" x14ac:dyDescent="0.25">
      <c r="A1" s="68" t="s">
        <v>36</v>
      </c>
      <c r="B1" s="68" t="s">
        <v>37</v>
      </c>
      <c r="C1" s="68" t="s">
        <v>38</v>
      </c>
      <c r="D1" s="68" t="s">
        <v>39</v>
      </c>
      <c r="E1" s="68" t="s">
        <v>40</v>
      </c>
      <c r="F1" s="68" t="s">
        <v>41</v>
      </c>
      <c r="G1" s="68" t="s">
        <v>42</v>
      </c>
      <c r="H1" s="68" t="s">
        <v>1254</v>
      </c>
      <c r="I1" s="92" t="s">
        <v>44</v>
      </c>
      <c r="J1" s="92" t="s">
        <v>818</v>
      </c>
      <c r="K1" s="68" t="s">
        <v>46</v>
      </c>
      <c r="L1" s="68" t="s">
        <v>47</v>
      </c>
      <c r="M1" s="68" t="s">
        <v>48</v>
      </c>
      <c r="N1" s="68" t="s">
        <v>49</v>
      </c>
      <c r="O1" s="68" t="s">
        <v>819</v>
      </c>
      <c r="P1" s="68" t="s">
        <v>51</v>
      </c>
      <c r="Q1" s="68" t="s">
        <v>52</v>
      </c>
      <c r="R1" s="68" t="s">
        <v>53</v>
      </c>
      <c r="S1" s="92" t="s">
        <v>54</v>
      </c>
      <c r="T1" s="68" t="s">
        <v>55</v>
      </c>
      <c r="U1" s="68" t="s">
        <v>56</v>
      </c>
      <c r="V1" s="68" t="s">
        <v>57</v>
      </c>
      <c r="W1" s="68" t="s">
        <v>58</v>
      </c>
      <c r="X1" s="68" t="s">
        <v>59</v>
      </c>
      <c r="Y1" s="68" t="s">
        <v>60</v>
      </c>
      <c r="Z1" s="68" t="s">
        <v>61</v>
      </c>
    </row>
    <row r="2" spans="1:26" ht="15.9" customHeight="1" x14ac:dyDescent="0.25">
      <c r="A2" s="15" t="s">
        <v>1255</v>
      </c>
      <c r="B2" s="15" t="s">
        <v>81</v>
      </c>
      <c r="C2" s="15" t="s">
        <v>109</v>
      </c>
      <c r="D2" s="15" t="s">
        <v>110</v>
      </c>
      <c r="E2" s="15" t="s">
        <v>66</v>
      </c>
      <c r="F2" s="131" t="s">
        <v>34</v>
      </c>
      <c r="G2" s="131" t="s">
        <v>34</v>
      </c>
      <c r="H2" s="15">
        <v>310</v>
      </c>
      <c r="I2" s="15" t="s">
        <v>86</v>
      </c>
      <c r="J2" s="131" t="s">
        <v>34</v>
      </c>
      <c r="K2" s="15" t="s">
        <v>1256</v>
      </c>
      <c r="L2" s="15" t="s">
        <v>70</v>
      </c>
      <c r="M2" s="15" t="s">
        <v>28</v>
      </c>
      <c r="N2" s="15" t="s">
        <v>72</v>
      </c>
      <c r="O2" s="15" t="s">
        <v>267</v>
      </c>
      <c r="P2" s="15" t="s">
        <v>28</v>
      </c>
      <c r="Q2" s="15">
        <v>7</v>
      </c>
      <c r="R2" s="15" t="s">
        <v>28</v>
      </c>
      <c r="S2" s="131" t="s">
        <v>34</v>
      </c>
      <c r="T2" s="15" t="s">
        <v>74</v>
      </c>
      <c r="U2" s="15" t="s">
        <v>75</v>
      </c>
      <c r="V2" s="15" t="s">
        <v>76</v>
      </c>
      <c r="W2" s="139" t="s">
        <v>1257</v>
      </c>
      <c r="X2" s="15" t="s">
        <v>268</v>
      </c>
      <c r="Y2" s="12" t="s">
        <v>269</v>
      </c>
      <c r="Z2" s="12" t="s">
        <v>865</v>
      </c>
    </row>
    <row r="3" spans="1:26" ht="15.9" customHeight="1" x14ac:dyDescent="0.25">
      <c r="A3" s="10" t="s">
        <v>1258</v>
      </c>
      <c r="B3" s="10" t="s">
        <v>81</v>
      </c>
      <c r="C3" s="10" t="s">
        <v>161</v>
      </c>
      <c r="D3" s="10" t="s">
        <v>83</v>
      </c>
      <c r="E3" s="10" t="s">
        <v>273</v>
      </c>
      <c r="F3" s="15">
        <v>0.33200000000000002</v>
      </c>
      <c r="G3" s="15" t="s">
        <v>67</v>
      </c>
      <c r="H3" s="10">
        <f>Table3[[#This Row],[Concentration effective (avant conversion)]]*1000</f>
        <v>332</v>
      </c>
      <c r="I3" s="15" t="s">
        <v>963</v>
      </c>
      <c r="J3" s="15">
        <v>0.45</v>
      </c>
      <c r="K3" s="10" t="s">
        <v>1259</v>
      </c>
      <c r="L3" s="18" t="s">
        <v>70</v>
      </c>
      <c r="M3" s="18" t="s">
        <v>87</v>
      </c>
      <c r="N3" s="18" t="s">
        <v>72</v>
      </c>
      <c r="O3" s="15">
        <v>20</v>
      </c>
      <c r="P3" s="15">
        <v>50</v>
      </c>
      <c r="Q3" s="15">
        <v>6.8</v>
      </c>
      <c r="R3" s="15" t="s">
        <v>28</v>
      </c>
      <c r="S3" s="131" t="s">
        <v>34</v>
      </c>
      <c r="T3" s="10" t="s">
        <v>113</v>
      </c>
      <c r="U3" s="15" t="s">
        <v>75</v>
      </c>
      <c r="V3" s="10" t="s">
        <v>76</v>
      </c>
      <c r="W3" s="139" t="s">
        <v>1257</v>
      </c>
      <c r="X3" s="10" t="s">
        <v>954</v>
      </c>
      <c r="Y3" s="25" t="s">
        <v>955</v>
      </c>
      <c r="Z3" s="25" t="s">
        <v>1260</v>
      </c>
    </row>
    <row r="4" spans="1:26" ht="15.9" customHeight="1" x14ac:dyDescent="0.25">
      <c r="A4" s="15" t="s">
        <v>1261</v>
      </c>
      <c r="B4" s="15" t="s">
        <v>63</v>
      </c>
      <c r="C4" s="15" t="s">
        <v>64</v>
      </c>
      <c r="D4" s="15" t="s">
        <v>65</v>
      </c>
      <c r="E4" s="15" t="s">
        <v>66</v>
      </c>
      <c r="F4" s="131" t="s">
        <v>34</v>
      </c>
      <c r="G4" s="131" t="s">
        <v>34</v>
      </c>
      <c r="H4" s="15" t="s">
        <v>306</v>
      </c>
      <c r="I4" s="15" t="s">
        <v>86</v>
      </c>
      <c r="J4" s="131" t="s">
        <v>34</v>
      </c>
      <c r="K4" s="15" t="s">
        <v>69</v>
      </c>
      <c r="L4" s="15" t="s">
        <v>70</v>
      </c>
      <c r="M4" s="15" t="s">
        <v>28</v>
      </c>
      <c r="N4" s="15" t="s">
        <v>72</v>
      </c>
      <c r="O4" s="15">
        <v>15</v>
      </c>
      <c r="P4" s="15" t="s">
        <v>28</v>
      </c>
      <c r="Q4" s="15" t="s">
        <v>28</v>
      </c>
      <c r="R4" s="15" t="s">
        <v>28</v>
      </c>
      <c r="S4" s="131" t="s">
        <v>34</v>
      </c>
      <c r="T4" s="15" t="s">
        <v>360</v>
      </c>
      <c r="U4" s="15" t="s">
        <v>75</v>
      </c>
      <c r="V4" s="15" t="s">
        <v>76</v>
      </c>
      <c r="W4" s="139" t="s">
        <v>1257</v>
      </c>
      <c r="X4" s="15" t="s">
        <v>307</v>
      </c>
      <c r="Y4" s="12" t="s">
        <v>308</v>
      </c>
      <c r="Z4" s="12" t="s">
        <v>1262</v>
      </c>
    </row>
    <row r="5" spans="1:26" ht="15.9" customHeight="1" x14ac:dyDescent="0.25">
      <c r="A5" s="10" t="s">
        <v>1263</v>
      </c>
      <c r="B5" s="10" t="s">
        <v>81</v>
      </c>
      <c r="C5" s="10" t="s">
        <v>821</v>
      </c>
      <c r="D5" s="10" t="s">
        <v>83</v>
      </c>
      <c r="E5" s="10" t="s">
        <v>625</v>
      </c>
      <c r="F5" s="15">
        <v>9.19</v>
      </c>
      <c r="G5" s="15" t="s">
        <v>67</v>
      </c>
      <c r="H5" s="10">
        <f>Table3[[#This Row],[Concentration effective (avant conversion)]]*1000</f>
        <v>9190</v>
      </c>
      <c r="I5" s="15" t="s">
        <v>98</v>
      </c>
      <c r="J5" s="131" t="s">
        <v>34</v>
      </c>
      <c r="K5" s="133" t="s">
        <v>1264</v>
      </c>
      <c r="L5" s="18" t="s">
        <v>70</v>
      </c>
      <c r="M5" s="18" t="s">
        <v>87</v>
      </c>
      <c r="N5" s="18" t="s">
        <v>72</v>
      </c>
      <c r="O5" s="15">
        <v>20</v>
      </c>
      <c r="P5" s="15" t="s">
        <v>823</v>
      </c>
      <c r="Q5" s="15" t="s">
        <v>824</v>
      </c>
      <c r="R5" s="15" t="s">
        <v>28</v>
      </c>
      <c r="S5" s="131" t="s">
        <v>34</v>
      </c>
      <c r="T5" s="10" t="s">
        <v>113</v>
      </c>
      <c r="U5" s="15" t="s">
        <v>75</v>
      </c>
      <c r="V5" s="10" t="s">
        <v>76</v>
      </c>
      <c r="W5" s="139" t="s">
        <v>1257</v>
      </c>
      <c r="X5" s="10" t="s">
        <v>826</v>
      </c>
      <c r="Y5" s="25" t="s">
        <v>827</v>
      </c>
      <c r="Z5" s="25" t="s">
        <v>1023</v>
      </c>
    </row>
    <row r="6" spans="1:26" ht="15.9" customHeight="1" x14ac:dyDescent="0.25">
      <c r="A6" s="15" t="s">
        <v>1255</v>
      </c>
      <c r="B6" s="10" t="s">
        <v>63</v>
      </c>
      <c r="C6" s="10" t="s">
        <v>238</v>
      </c>
      <c r="D6" s="10" t="s">
        <v>239</v>
      </c>
      <c r="E6" s="10" t="s">
        <v>66</v>
      </c>
      <c r="F6" s="15">
        <v>55.58</v>
      </c>
      <c r="G6" s="15" t="s">
        <v>67</v>
      </c>
      <c r="H6" s="10">
        <f>Table3[[#This Row],[Concentration effective (avant conversion)]]*1000</f>
        <v>55580</v>
      </c>
      <c r="I6" s="15" t="s">
        <v>68</v>
      </c>
      <c r="J6" s="131" t="s">
        <v>34</v>
      </c>
      <c r="K6" s="15" t="s">
        <v>69</v>
      </c>
      <c r="L6" s="18" t="s">
        <v>70</v>
      </c>
      <c r="M6" s="18" t="s">
        <v>87</v>
      </c>
      <c r="N6" s="18" t="s">
        <v>72</v>
      </c>
      <c r="O6" s="15">
        <v>26</v>
      </c>
      <c r="P6" s="15" t="s">
        <v>28</v>
      </c>
      <c r="Q6" s="50" t="s">
        <v>28</v>
      </c>
      <c r="R6" s="15" t="s">
        <v>28</v>
      </c>
      <c r="S6" s="131" t="s">
        <v>34</v>
      </c>
      <c r="T6" s="10" t="s">
        <v>113</v>
      </c>
      <c r="U6" s="15" t="s">
        <v>75</v>
      </c>
      <c r="V6" s="10" t="s">
        <v>76</v>
      </c>
      <c r="W6" s="139" t="s">
        <v>1257</v>
      </c>
      <c r="X6" s="10" t="s">
        <v>1265</v>
      </c>
      <c r="Y6" s="25" t="s">
        <v>1266</v>
      </c>
      <c r="Z6" s="25" t="s">
        <v>1267</v>
      </c>
    </row>
    <row r="7" spans="1:26" ht="15.9" customHeight="1" x14ac:dyDescent="0.25">
      <c r="A7" s="10" t="s">
        <v>1261</v>
      </c>
      <c r="B7" s="10" t="s">
        <v>81</v>
      </c>
      <c r="C7" s="10" t="s">
        <v>260</v>
      </c>
      <c r="D7" s="10" t="s">
        <v>261</v>
      </c>
      <c r="E7" s="10" t="s">
        <v>233</v>
      </c>
      <c r="F7" s="15">
        <v>99.9</v>
      </c>
      <c r="G7" s="15" t="s">
        <v>67</v>
      </c>
      <c r="H7" s="10">
        <f>Table3[[#This Row],[Concentration effective (avant conversion)]]*0.5756095614*1000</f>
        <v>57503.395183859997</v>
      </c>
      <c r="I7" s="15" t="s">
        <v>86</v>
      </c>
      <c r="J7" s="131" t="s">
        <v>34</v>
      </c>
      <c r="K7" s="15" t="s">
        <v>69</v>
      </c>
      <c r="L7" s="18" t="s">
        <v>70</v>
      </c>
      <c r="M7" s="18" t="s">
        <v>87</v>
      </c>
      <c r="N7" s="18" t="s">
        <v>72</v>
      </c>
      <c r="O7" s="15">
        <v>20</v>
      </c>
      <c r="P7" s="15" t="s">
        <v>28</v>
      </c>
      <c r="Q7" s="15" t="s">
        <v>28</v>
      </c>
      <c r="R7" s="15" t="s">
        <v>28</v>
      </c>
      <c r="S7" s="131" t="s">
        <v>34</v>
      </c>
      <c r="T7" s="10" t="s">
        <v>74</v>
      </c>
      <c r="U7" s="15" t="s">
        <v>75</v>
      </c>
      <c r="V7" s="10" t="s">
        <v>76</v>
      </c>
      <c r="W7" s="139" t="s">
        <v>1257</v>
      </c>
      <c r="X7" s="10" t="s">
        <v>1268</v>
      </c>
      <c r="Y7" s="25" t="s">
        <v>1269</v>
      </c>
      <c r="Z7" s="25" t="s">
        <v>1270</v>
      </c>
    </row>
    <row r="8" spans="1:26" ht="15.9" customHeight="1" x14ac:dyDescent="0.25">
      <c r="A8" s="10" t="s">
        <v>1271</v>
      </c>
      <c r="B8" s="10" t="s">
        <v>81</v>
      </c>
      <c r="C8" s="10" t="s">
        <v>82</v>
      </c>
      <c r="D8" s="10" t="s">
        <v>83</v>
      </c>
      <c r="E8" s="10" t="s">
        <v>84</v>
      </c>
      <c r="F8" s="131" t="s">
        <v>34</v>
      </c>
      <c r="G8" s="131" t="s">
        <v>34</v>
      </c>
      <c r="H8" s="10">
        <v>227.2</v>
      </c>
      <c r="I8" s="15" t="s">
        <v>112</v>
      </c>
      <c r="J8" s="15" t="s">
        <v>28</v>
      </c>
      <c r="K8" s="10" t="s">
        <v>1272</v>
      </c>
      <c r="L8" s="18" t="s">
        <v>70</v>
      </c>
      <c r="M8" s="18" t="s">
        <v>87</v>
      </c>
      <c r="N8" s="18" t="s">
        <v>72</v>
      </c>
      <c r="O8" s="15">
        <v>20</v>
      </c>
      <c r="P8" s="15" t="s">
        <v>28</v>
      </c>
      <c r="Q8" s="15" t="s">
        <v>1273</v>
      </c>
      <c r="R8" s="15" t="s">
        <v>28</v>
      </c>
      <c r="S8" s="131" t="s">
        <v>34</v>
      </c>
      <c r="T8" s="10" t="s">
        <v>360</v>
      </c>
      <c r="U8" s="15" t="s">
        <v>75</v>
      </c>
      <c r="V8" s="10" t="s">
        <v>76</v>
      </c>
      <c r="W8" s="93" t="s">
        <v>1274</v>
      </c>
      <c r="X8" s="10" t="s">
        <v>92</v>
      </c>
      <c r="Y8" s="25" t="s">
        <v>93</v>
      </c>
      <c r="Z8" s="25" t="s">
        <v>1275</v>
      </c>
    </row>
    <row r="9" spans="1:26" ht="15.9" customHeight="1" x14ac:dyDescent="0.25">
      <c r="A9" s="15" t="s">
        <v>1261</v>
      </c>
      <c r="B9" s="15" t="s">
        <v>81</v>
      </c>
      <c r="C9" s="15" t="s">
        <v>117</v>
      </c>
      <c r="D9" s="15" t="s">
        <v>118</v>
      </c>
      <c r="E9" s="15" t="s">
        <v>119</v>
      </c>
      <c r="F9" s="15">
        <v>0.71</v>
      </c>
      <c r="G9" s="15" t="s">
        <v>67</v>
      </c>
      <c r="H9" s="15">
        <f>Table3[[#This Row],[Concentration effective (avant conversion)]]*1000</f>
        <v>710</v>
      </c>
      <c r="I9" s="15" t="s">
        <v>112</v>
      </c>
      <c r="J9" s="15">
        <v>0.45</v>
      </c>
      <c r="K9" s="15" t="s">
        <v>69</v>
      </c>
      <c r="L9" s="18" t="s">
        <v>121</v>
      </c>
      <c r="M9" s="18" t="s">
        <v>122</v>
      </c>
      <c r="N9" s="18" t="s">
        <v>72</v>
      </c>
      <c r="O9" s="27">
        <v>22</v>
      </c>
      <c r="P9" s="131" t="s">
        <v>123</v>
      </c>
      <c r="Q9" s="15" t="s">
        <v>1276</v>
      </c>
      <c r="R9" s="15" t="s">
        <v>28</v>
      </c>
      <c r="S9" s="131" t="s">
        <v>34</v>
      </c>
      <c r="T9" s="15" t="s">
        <v>74</v>
      </c>
      <c r="U9" s="15" t="s">
        <v>75</v>
      </c>
      <c r="V9" s="15" t="s">
        <v>76</v>
      </c>
      <c r="W9" s="12" t="s">
        <v>125</v>
      </c>
      <c r="X9" s="15" t="s">
        <v>126</v>
      </c>
      <c r="Y9" s="12" t="s">
        <v>127</v>
      </c>
      <c r="Z9" s="12" t="s">
        <v>1277</v>
      </c>
    </row>
    <row r="10" spans="1:26" ht="15.9" customHeight="1" x14ac:dyDescent="0.25">
      <c r="A10" s="15" t="s">
        <v>1255</v>
      </c>
      <c r="B10" s="15" t="s">
        <v>129</v>
      </c>
      <c r="C10" s="15" t="s">
        <v>130</v>
      </c>
      <c r="D10" s="15" t="s">
        <v>131</v>
      </c>
      <c r="E10" s="15" t="s">
        <v>132</v>
      </c>
      <c r="F10" s="131" t="s">
        <v>34</v>
      </c>
      <c r="G10" s="131" t="s">
        <v>34</v>
      </c>
      <c r="H10" s="15">
        <v>6965</v>
      </c>
      <c r="I10" s="15" t="s">
        <v>86</v>
      </c>
      <c r="J10" s="131" t="s">
        <v>34</v>
      </c>
      <c r="K10" s="15" t="s">
        <v>69</v>
      </c>
      <c r="L10" s="15" t="s">
        <v>121</v>
      </c>
      <c r="M10" s="15" t="s">
        <v>71</v>
      </c>
      <c r="N10" s="15" t="s">
        <v>72</v>
      </c>
      <c r="O10" s="15" t="s">
        <v>133</v>
      </c>
      <c r="P10" s="15" t="s">
        <v>28</v>
      </c>
      <c r="Q10" s="15" t="s">
        <v>134</v>
      </c>
      <c r="R10" s="15" t="s">
        <v>28</v>
      </c>
      <c r="S10" s="131" t="s">
        <v>34</v>
      </c>
      <c r="T10" s="15" t="s">
        <v>74</v>
      </c>
      <c r="U10" s="15" t="s">
        <v>75</v>
      </c>
      <c r="V10" s="15" t="s">
        <v>76</v>
      </c>
      <c r="W10" s="12" t="s">
        <v>135</v>
      </c>
      <c r="X10" s="15" t="s">
        <v>136</v>
      </c>
      <c r="Y10" s="12" t="s">
        <v>137</v>
      </c>
      <c r="Z10" s="12" t="s">
        <v>1278</v>
      </c>
    </row>
    <row r="11" spans="1:26" ht="15.9" customHeight="1" x14ac:dyDescent="0.25">
      <c r="A11" s="15" t="s">
        <v>1255</v>
      </c>
      <c r="B11" s="15" t="s">
        <v>81</v>
      </c>
      <c r="C11" s="15" t="s">
        <v>140</v>
      </c>
      <c r="D11" s="15" t="s">
        <v>141</v>
      </c>
      <c r="E11" s="15" t="s">
        <v>142</v>
      </c>
      <c r="F11" s="131" t="s">
        <v>34</v>
      </c>
      <c r="G11" s="131" t="s">
        <v>34</v>
      </c>
      <c r="H11" s="15">
        <v>1.6</v>
      </c>
      <c r="I11" s="15" t="s">
        <v>86</v>
      </c>
      <c r="J11" s="131" t="s">
        <v>34</v>
      </c>
      <c r="K11" s="131" t="s">
        <v>1279</v>
      </c>
      <c r="L11" s="15" t="s">
        <v>121</v>
      </c>
      <c r="M11" s="15" t="s">
        <v>71</v>
      </c>
      <c r="N11" s="15" t="s">
        <v>72</v>
      </c>
      <c r="O11" s="15">
        <v>21</v>
      </c>
      <c r="P11" s="15" t="s">
        <v>28</v>
      </c>
      <c r="Q11" s="15">
        <v>6.55</v>
      </c>
      <c r="R11" s="15" t="s">
        <v>28</v>
      </c>
      <c r="S11" s="131" t="s">
        <v>34</v>
      </c>
      <c r="T11" s="15" t="s">
        <v>74</v>
      </c>
      <c r="U11" s="15" t="s">
        <v>75</v>
      </c>
      <c r="V11" s="15" t="s">
        <v>76</v>
      </c>
      <c r="W11" s="12" t="s">
        <v>135</v>
      </c>
      <c r="X11" s="15" t="s">
        <v>144</v>
      </c>
      <c r="Y11" s="12" t="s">
        <v>145</v>
      </c>
      <c r="Z11" s="12" t="s">
        <v>1280</v>
      </c>
    </row>
    <row r="12" spans="1:26" ht="15.9" customHeight="1" x14ac:dyDescent="0.25">
      <c r="A12" s="15" t="s">
        <v>1261</v>
      </c>
      <c r="B12" s="15" t="s">
        <v>63</v>
      </c>
      <c r="C12" s="15" t="s">
        <v>186</v>
      </c>
      <c r="D12" s="15" t="s">
        <v>187</v>
      </c>
      <c r="E12" s="15" t="s">
        <v>455</v>
      </c>
      <c r="F12" s="131" t="s">
        <v>34</v>
      </c>
      <c r="G12" s="131" t="s">
        <v>34</v>
      </c>
      <c r="H12" s="15">
        <v>21.13</v>
      </c>
      <c r="I12" s="15" t="s">
        <v>112</v>
      </c>
      <c r="J12" s="15">
        <v>0.45</v>
      </c>
      <c r="K12" s="15" t="s">
        <v>1281</v>
      </c>
      <c r="L12" s="15" t="s">
        <v>121</v>
      </c>
      <c r="M12" s="15" t="s">
        <v>122</v>
      </c>
      <c r="N12" s="15" t="s">
        <v>72</v>
      </c>
      <c r="O12" s="15">
        <v>12</v>
      </c>
      <c r="P12" s="131" t="s">
        <v>190</v>
      </c>
      <c r="Q12" s="15" t="s">
        <v>445</v>
      </c>
      <c r="R12" s="15" t="s">
        <v>28</v>
      </c>
      <c r="S12" s="131" t="s">
        <v>34</v>
      </c>
      <c r="T12" s="15" t="s">
        <v>113</v>
      </c>
      <c r="U12" s="15" t="s">
        <v>75</v>
      </c>
      <c r="V12" s="15" t="s">
        <v>76</v>
      </c>
      <c r="W12" s="12" t="s">
        <v>1964</v>
      </c>
      <c r="X12" s="15" t="s">
        <v>196</v>
      </c>
      <c r="Y12" s="56" t="s">
        <v>197</v>
      </c>
      <c r="Z12" s="12" t="s">
        <v>1282</v>
      </c>
    </row>
    <row r="13" spans="1:26" ht="15.9" customHeight="1" x14ac:dyDescent="0.25">
      <c r="A13" s="15" t="s">
        <v>1261</v>
      </c>
      <c r="B13" s="15" t="s">
        <v>63</v>
      </c>
      <c r="C13" s="15" t="s">
        <v>167</v>
      </c>
      <c r="D13" s="15" t="s">
        <v>168</v>
      </c>
      <c r="E13" s="15" t="s">
        <v>169</v>
      </c>
      <c r="F13" s="131" t="s">
        <v>34</v>
      </c>
      <c r="G13" s="131" t="s">
        <v>34</v>
      </c>
      <c r="H13" s="15">
        <v>291.10000000000002</v>
      </c>
      <c r="I13" s="15" t="s">
        <v>112</v>
      </c>
      <c r="J13" s="15">
        <v>0.45</v>
      </c>
      <c r="K13" s="15" t="s">
        <v>1283</v>
      </c>
      <c r="L13" s="15" t="s">
        <v>121</v>
      </c>
      <c r="M13" s="15" t="s">
        <v>122</v>
      </c>
      <c r="N13" s="15" t="s">
        <v>72</v>
      </c>
      <c r="O13" s="71" t="s">
        <v>171</v>
      </c>
      <c r="P13" s="71" t="s">
        <v>123</v>
      </c>
      <c r="Q13" s="15" t="s">
        <v>869</v>
      </c>
      <c r="R13" s="15" t="s">
        <v>28</v>
      </c>
      <c r="S13" s="131" t="s">
        <v>34</v>
      </c>
      <c r="T13" s="15" t="s">
        <v>113</v>
      </c>
      <c r="U13" s="15" t="s">
        <v>75</v>
      </c>
      <c r="V13" s="15" t="s">
        <v>76</v>
      </c>
      <c r="W13" s="12" t="s">
        <v>1964</v>
      </c>
      <c r="X13" s="15" t="s">
        <v>152</v>
      </c>
      <c r="Y13" s="56" t="s">
        <v>153</v>
      </c>
      <c r="Z13" s="12" t="s">
        <v>2032</v>
      </c>
    </row>
    <row r="14" spans="1:26" ht="15.9" customHeight="1" x14ac:dyDescent="0.25">
      <c r="A14" s="15" t="s">
        <v>1261</v>
      </c>
      <c r="B14" s="15" t="s">
        <v>81</v>
      </c>
      <c r="C14" s="15" t="s">
        <v>173</v>
      </c>
      <c r="D14" s="15" t="s">
        <v>174</v>
      </c>
      <c r="E14" s="15" t="s">
        <v>175</v>
      </c>
      <c r="F14" s="15">
        <v>0.68</v>
      </c>
      <c r="G14" s="15" t="s">
        <v>67</v>
      </c>
      <c r="H14" s="15">
        <f>Table3[[#This Row],[Concentration effective (avant conversion)]]*1000</f>
        <v>680</v>
      </c>
      <c r="I14" s="15" t="s">
        <v>112</v>
      </c>
      <c r="J14" s="15">
        <v>0.45</v>
      </c>
      <c r="K14" s="15" t="s">
        <v>1284</v>
      </c>
      <c r="L14" s="18" t="s">
        <v>121</v>
      </c>
      <c r="M14" s="18" t="s">
        <v>122</v>
      </c>
      <c r="N14" s="18" t="s">
        <v>72</v>
      </c>
      <c r="O14" s="27">
        <v>23</v>
      </c>
      <c r="P14" s="131" t="s">
        <v>123</v>
      </c>
      <c r="Q14" s="15" t="s">
        <v>177</v>
      </c>
      <c r="R14" s="15" t="s">
        <v>28</v>
      </c>
      <c r="S14" s="131" t="s">
        <v>34</v>
      </c>
      <c r="T14" s="15" t="s">
        <v>360</v>
      </c>
      <c r="U14" s="15" t="s">
        <v>75</v>
      </c>
      <c r="V14" s="15" t="s">
        <v>76</v>
      </c>
      <c r="W14" s="12" t="s">
        <v>1964</v>
      </c>
      <c r="X14" s="15" t="s">
        <v>126</v>
      </c>
      <c r="Y14" s="12" t="s">
        <v>127</v>
      </c>
      <c r="Z14" s="12" t="s">
        <v>1285</v>
      </c>
    </row>
    <row r="15" spans="1:26" ht="15.9" customHeight="1" x14ac:dyDescent="0.25">
      <c r="A15" s="15" t="s">
        <v>1261</v>
      </c>
      <c r="B15" s="15" t="s">
        <v>81</v>
      </c>
      <c r="C15" s="15" t="s">
        <v>199</v>
      </c>
      <c r="D15" s="15" t="s">
        <v>200</v>
      </c>
      <c r="E15" s="15" t="s">
        <v>155</v>
      </c>
      <c r="F15" s="15">
        <v>1.05</v>
      </c>
      <c r="G15" s="15" t="s">
        <v>67</v>
      </c>
      <c r="H15" s="15">
        <f>Table3[[#This Row],[Concentration effective (avant conversion)]]*1000</f>
        <v>1050</v>
      </c>
      <c r="I15" s="15" t="s">
        <v>112</v>
      </c>
      <c r="J15" s="15">
        <v>0.45</v>
      </c>
      <c r="K15" s="15" t="s">
        <v>1286</v>
      </c>
      <c r="L15" s="18" t="s">
        <v>121</v>
      </c>
      <c r="M15" s="18" t="s">
        <v>122</v>
      </c>
      <c r="N15" s="18" t="s">
        <v>72</v>
      </c>
      <c r="O15" s="27">
        <v>24</v>
      </c>
      <c r="P15" s="131" t="s">
        <v>123</v>
      </c>
      <c r="Q15" s="15" t="s">
        <v>1287</v>
      </c>
      <c r="R15" s="15" t="s">
        <v>28</v>
      </c>
      <c r="S15" s="131" t="s">
        <v>34</v>
      </c>
      <c r="T15" s="15" t="s">
        <v>74</v>
      </c>
      <c r="U15" s="15" t="s">
        <v>75</v>
      </c>
      <c r="V15" s="15" t="s">
        <v>76</v>
      </c>
      <c r="W15" s="12" t="s">
        <v>1964</v>
      </c>
      <c r="X15" s="15" t="s">
        <v>126</v>
      </c>
      <c r="Y15" s="12" t="s">
        <v>127</v>
      </c>
      <c r="Z15" s="12" t="s">
        <v>1288</v>
      </c>
    </row>
    <row r="16" spans="1:26" ht="15.9" customHeight="1" x14ac:dyDescent="0.25">
      <c r="A16" s="18" t="s">
        <v>1261</v>
      </c>
      <c r="B16" s="18" t="s">
        <v>129</v>
      </c>
      <c r="C16" s="18" t="s">
        <v>217</v>
      </c>
      <c r="D16" s="18" t="s">
        <v>218</v>
      </c>
      <c r="E16" s="18" t="s">
        <v>531</v>
      </c>
      <c r="F16" s="131" t="s">
        <v>34</v>
      </c>
      <c r="G16" s="131" t="s">
        <v>34</v>
      </c>
      <c r="H16" s="18">
        <v>669.61</v>
      </c>
      <c r="I16" s="18" t="s">
        <v>86</v>
      </c>
      <c r="J16" s="131" t="s">
        <v>34</v>
      </c>
      <c r="K16" s="18" t="s">
        <v>1289</v>
      </c>
      <c r="L16" s="18" t="s">
        <v>121</v>
      </c>
      <c r="M16" s="18" t="s">
        <v>122</v>
      </c>
      <c r="N16" s="18" t="s">
        <v>72</v>
      </c>
      <c r="O16" s="27">
        <v>25</v>
      </c>
      <c r="P16" s="131" t="s">
        <v>123</v>
      </c>
      <c r="Q16" s="27" t="s">
        <v>1290</v>
      </c>
      <c r="R16" s="15" t="s">
        <v>28</v>
      </c>
      <c r="S16" s="131" t="s">
        <v>34</v>
      </c>
      <c r="T16" s="18" t="s">
        <v>74</v>
      </c>
      <c r="U16" s="18" t="s">
        <v>75</v>
      </c>
      <c r="V16" s="18" t="s">
        <v>76</v>
      </c>
      <c r="W16" s="56" t="s">
        <v>1964</v>
      </c>
      <c r="X16" s="18" t="s">
        <v>183</v>
      </c>
      <c r="Y16" s="56" t="s">
        <v>883</v>
      </c>
      <c r="Z16" s="56" t="s">
        <v>1291</v>
      </c>
    </row>
    <row r="17" spans="1:26" ht="15.9" customHeight="1" x14ac:dyDescent="0.25">
      <c r="A17" s="15" t="s">
        <v>1261</v>
      </c>
      <c r="B17" s="15" t="s">
        <v>63</v>
      </c>
      <c r="C17" s="15" t="s">
        <v>96</v>
      </c>
      <c r="D17" s="15" t="s">
        <v>97</v>
      </c>
      <c r="E17" s="15" t="s">
        <v>193</v>
      </c>
      <c r="F17" s="131" t="s">
        <v>34</v>
      </c>
      <c r="G17" s="131" t="s">
        <v>34</v>
      </c>
      <c r="H17" s="15">
        <v>27.93</v>
      </c>
      <c r="I17" s="15" t="s">
        <v>112</v>
      </c>
      <c r="J17" s="15">
        <v>0.45</v>
      </c>
      <c r="K17" s="15" t="s">
        <v>1292</v>
      </c>
      <c r="L17" s="15" t="s">
        <v>121</v>
      </c>
      <c r="M17" s="15" t="s">
        <v>122</v>
      </c>
      <c r="N17" s="15" t="s">
        <v>72</v>
      </c>
      <c r="O17" s="15">
        <v>25</v>
      </c>
      <c r="P17" s="131" t="s">
        <v>190</v>
      </c>
      <c r="Q17" s="15" t="s">
        <v>195</v>
      </c>
      <c r="R17" s="15" t="s">
        <v>28</v>
      </c>
      <c r="S17" s="131" t="s">
        <v>34</v>
      </c>
      <c r="T17" s="15" t="s">
        <v>113</v>
      </c>
      <c r="U17" s="15" t="s">
        <v>75</v>
      </c>
      <c r="V17" s="15" t="s">
        <v>76</v>
      </c>
      <c r="W17" s="12" t="s">
        <v>1963</v>
      </c>
      <c r="X17" s="15" t="s">
        <v>196</v>
      </c>
      <c r="Y17" s="56" t="s">
        <v>197</v>
      </c>
      <c r="Z17" s="184" t="s">
        <v>1293</v>
      </c>
    </row>
    <row r="18" spans="1:26" ht="15.9" customHeight="1" x14ac:dyDescent="0.25">
      <c r="A18" s="15" t="s">
        <v>1261</v>
      </c>
      <c r="B18" s="15" t="s">
        <v>81</v>
      </c>
      <c r="C18" s="15" t="s">
        <v>147</v>
      </c>
      <c r="D18" s="15" t="s">
        <v>83</v>
      </c>
      <c r="E18" s="15" t="s">
        <v>148</v>
      </c>
      <c r="F18" s="131" t="s">
        <v>34</v>
      </c>
      <c r="G18" s="131" t="s">
        <v>34</v>
      </c>
      <c r="H18" s="15">
        <v>20.77</v>
      </c>
      <c r="I18" s="15" t="s">
        <v>112</v>
      </c>
      <c r="J18" s="15">
        <v>0.45</v>
      </c>
      <c r="K18" s="15" t="s">
        <v>1294</v>
      </c>
      <c r="L18" s="15" t="s">
        <v>121</v>
      </c>
      <c r="M18" s="15" t="s">
        <v>122</v>
      </c>
      <c r="N18" s="15" t="s">
        <v>72</v>
      </c>
      <c r="O18" s="15" t="s">
        <v>150</v>
      </c>
      <c r="P18" s="15">
        <v>30</v>
      </c>
      <c r="Q18" s="15" t="s">
        <v>151</v>
      </c>
      <c r="R18" s="15" t="s">
        <v>28</v>
      </c>
      <c r="S18" s="131" t="s">
        <v>34</v>
      </c>
      <c r="T18" s="15" t="s">
        <v>113</v>
      </c>
      <c r="U18" s="15" t="s">
        <v>75</v>
      </c>
      <c r="V18" s="15" t="s">
        <v>76</v>
      </c>
      <c r="W18" s="12" t="s">
        <v>1963</v>
      </c>
      <c r="X18" s="15" t="s">
        <v>152</v>
      </c>
      <c r="Y18" s="56" t="s">
        <v>153</v>
      </c>
      <c r="Z18" s="12" t="s">
        <v>2033</v>
      </c>
    </row>
    <row r="19" spans="1:26" ht="15.9" customHeight="1" x14ac:dyDescent="0.25">
      <c r="A19" s="15" t="s">
        <v>1261</v>
      </c>
      <c r="B19" s="15" t="s">
        <v>81</v>
      </c>
      <c r="C19" s="15" t="s">
        <v>104</v>
      </c>
      <c r="D19" s="15" t="s">
        <v>105</v>
      </c>
      <c r="E19" s="15" t="s">
        <v>155</v>
      </c>
      <c r="F19" s="131" t="s">
        <v>34</v>
      </c>
      <c r="G19" s="131" t="s">
        <v>34</v>
      </c>
      <c r="H19" s="15">
        <v>306.89999999999998</v>
      </c>
      <c r="I19" s="15" t="s">
        <v>112</v>
      </c>
      <c r="J19" s="15">
        <v>0.45</v>
      </c>
      <c r="K19" s="15" t="s">
        <v>1295</v>
      </c>
      <c r="L19" s="15" t="s">
        <v>121</v>
      </c>
      <c r="M19" s="15" t="s">
        <v>122</v>
      </c>
      <c r="N19" s="15" t="s">
        <v>72</v>
      </c>
      <c r="O19" s="15">
        <v>23</v>
      </c>
      <c r="P19" s="15">
        <v>30</v>
      </c>
      <c r="Q19" s="15" t="s">
        <v>158</v>
      </c>
      <c r="R19" s="15" t="s">
        <v>28</v>
      </c>
      <c r="S19" s="131" t="s">
        <v>34</v>
      </c>
      <c r="T19" s="15" t="s">
        <v>113</v>
      </c>
      <c r="U19" s="15" t="s">
        <v>75</v>
      </c>
      <c r="V19" s="15" t="s">
        <v>76</v>
      </c>
      <c r="W19" s="12" t="s">
        <v>1963</v>
      </c>
      <c r="X19" s="15" t="s">
        <v>152</v>
      </c>
      <c r="Y19" s="56" t="s">
        <v>153</v>
      </c>
      <c r="Z19" s="12" t="s">
        <v>2034</v>
      </c>
    </row>
    <row r="20" spans="1:26" ht="15.9" customHeight="1" x14ac:dyDescent="0.25">
      <c r="A20" s="15" t="s">
        <v>1261</v>
      </c>
      <c r="B20" s="15" t="s">
        <v>129</v>
      </c>
      <c r="C20" s="15" t="s">
        <v>179</v>
      </c>
      <c r="D20" s="10" t="s">
        <v>180</v>
      </c>
      <c r="E20" s="15" t="s">
        <v>181</v>
      </c>
      <c r="F20" s="131" t="s">
        <v>34</v>
      </c>
      <c r="G20" s="131" t="s">
        <v>34</v>
      </c>
      <c r="H20" s="15">
        <v>8.2218</v>
      </c>
      <c r="I20" s="15" t="s">
        <v>112</v>
      </c>
      <c r="J20" s="15">
        <v>0.45</v>
      </c>
      <c r="K20" s="15" t="s">
        <v>1296</v>
      </c>
      <c r="L20" s="15" t="s">
        <v>121</v>
      </c>
      <c r="M20" s="15" t="s">
        <v>87</v>
      </c>
      <c r="N20" s="15" t="s">
        <v>72</v>
      </c>
      <c r="O20" s="27">
        <v>25</v>
      </c>
      <c r="P20" s="131" t="s">
        <v>123</v>
      </c>
      <c r="Q20" s="27">
        <v>6.5</v>
      </c>
      <c r="R20" s="15" t="s">
        <v>28</v>
      </c>
      <c r="S20" s="131" t="s">
        <v>34</v>
      </c>
      <c r="T20" s="15" t="s">
        <v>113</v>
      </c>
      <c r="U20" s="15" t="s">
        <v>75</v>
      </c>
      <c r="V20" s="15" t="s">
        <v>76</v>
      </c>
      <c r="W20" s="12" t="s">
        <v>1940</v>
      </c>
      <c r="X20" s="18" t="s">
        <v>183</v>
      </c>
      <c r="Y20" s="62" t="s">
        <v>883</v>
      </c>
      <c r="Z20" s="17" t="s">
        <v>1297</v>
      </c>
    </row>
    <row r="21" spans="1:26" ht="15.9" customHeight="1" x14ac:dyDescent="0.25">
      <c r="A21" s="15" t="s">
        <v>1261</v>
      </c>
      <c r="B21" s="15" t="s">
        <v>129</v>
      </c>
      <c r="C21" s="15" t="s">
        <v>205</v>
      </c>
      <c r="D21" s="10" t="s">
        <v>180</v>
      </c>
      <c r="E21" s="15" t="s">
        <v>181</v>
      </c>
      <c r="F21" s="131" t="s">
        <v>34</v>
      </c>
      <c r="G21" s="131" t="s">
        <v>34</v>
      </c>
      <c r="H21" s="15">
        <v>2.4906999999999999</v>
      </c>
      <c r="I21" s="15" t="s">
        <v>112</v>
      </c>
      <c r="J21" s="15">
        <v>0.45</v>
      </c>
      <c r="K21" s="15" t="s">
        <v>1298</v>
      </c>
      <c r="L21" s="15" t="s">
        <v>121</v>
      </c>
      <c r="M21" s="15" t="s">
        <v>87</v>
      </c>
      <c r="N21" s="15" t="s">
        <v>72</v>
      </c>
      <c r="O21" s="27">
        <v>25</v>
      </c>
      <c r="P21" s="131" t="s">
        <v>123</v>
      </c>
      <c r="Q21" s="27">
        <v>6.5</v>
      </c>
      <c r="R21" s="15" t="s">
        <v>28</v>
      </c>
      <c r="S21" s="131" t="s">
        <v>34</v>
      </c>
      <c r="T21" s="15" t="s">
        <v>113</v>
      </c>
      <c r="U21" s="15" t="s">
        <v>75</v>
      </c>
      <c r="V21" s="15" t="s">
        <v>76</v>
      </c>
      <c r="W21" s="12" t="s">
        <v>1940</v>
      </c>
      <c r="X21" s="18" t="s">
        <v>183</v>
      </c>
      <c r="Y21" s="62" t="s">
        <v>883</v>
      </c>
      <c r="Z21" s="17" t="s">
        <v>1299</v>
      </c>
    </row>
    <row r="22" spans="1:26" ht="15.9" customHeight="1" x14ac:dyDescent="0.25">
      <c r="A22" s="10" t="s">
        <v>1300</v>
      </c>
      <c r="B22" s="10" t="s">
        <v>81</v>
      </c>
      <c r="C22" s="10" t="s">
        <v>161</v>
      </c>
      <c r="D22" s="10" t="s">
        <v>83</v>
      </c>
      <c r="E22" s="10" t="s">
        <v>286</v>
      </c>
      <c r="F22" s="10">
        <v>0.31</v>
      </c>
      <c r="G22" s="10" t="s">
        <v>67</v>
      </c>
      <c r="H22" s="10">
        <f>Table3[[#This Row],[Concentration effective (avant conversion)]]*1000</f>
        <v>310</v>
      </c>
      <c r="I22" s="10" t="s">
        <v>86</v>
      </c>
      <c r="J22" s="131" t="s">
        <v>34</v>
      </c>
      <c r="K22" s="10" t="s">
        <v>1301</v>
      </c>
      <c r="L22" s="10" t="s">
        <v>121</v>
      </c>
      <c r="M22" s="10" t="s">
        <v>122</v>
      </c>
      <c r="N22" s="10" t="s">
        <v>72</v>
      </c>
      <c r="O22" s="10">
        <v>21</v>
      </c>
      <c r="P22" s="10">
        <v>220</v>
      </c>
      <c r="Q22" s="10">
        <v>7.5</v>
      </c>
      <c r="R22" s="10">
        <v>10.6</v>
      </c>
      <c r="S22" s="131" t="s">
        <v>34</v>
      </c>
      <c r="T22" s="10" t="s">
        <v>74</v>
      </c>
      <c r="U22" s="10" t="s">
        <v>75</v>
      </c>
      <c r="V22" s="10" t="s">
        <v>90</v>
      </c>
      <c r="W22" s="25" t="s">
        <v>1302</v>
      </c>
      <c r="X22" s="10" t="s">
        <v>275</v>
      </c>
      <c r="Y22" s="17" t="s">
        <v>269</v>
      </c>
      <c r="Z22" s="21" t="s">
        <v>2035</v>
      </c>
    </row>
    <row r="23" spans="1:26" ht="15.9" customHeight="1" x14ac:dyDescent="0.25">
      <c r="A23" s="10" t="s">
        <v>1261</v>
      </c>
      <c r="B23" s="10" t="s">
        <v>81</v>
      </c>
      <c r="C23" s="10" t="s">
        <v>260</v>
      </c>
      <c r="D23" s="10" t="s">
        <v>261</v>
      </c>
      <c r="E23" s="10" t="s">
        <v>66</v>
      </c>
      <c r="F23" s="15">
        <v>73.400000000000006</v>
      </c>
      <c r="G23" s="15" t="s">
        <v>67</v>
      </c>
      <c r="H23" s="10">
        <f>Table3[[#This Row],[Concentration effective (avant conversion)]]*0.5756095614*1000</f>
        <v>42249.741806760001</v>
      </c>
      <c r="I23" s="15" t="s">
        <v>86</v>
      </c>
      <c r="J23" s="131" t="s">
        <v>34</v>
      </c>
      <c r="K23" s="15" t="s">
        <v>69</v>
      </c>
      <c r="L23" s="18" t="s">
        <v>121</v>
      </c>
      <c r="M23" s="18" t="s">
        <v>87</v>
      </c>
      <c r="N23" s="18" t="s">
        <v>72</v>
      </c>
      <c r="O23" s="15">
        <v>20</v>
      </c>
      <c r="P23" s="15" t="s">
        <v>28</v>
      </c>
      <c r="Q23" s="15" t="s">
        <v>28</v>
      </c>
      <c r="R23" s="15" t="s">
        <v>28</v>
      </c>
      <c r="S23" s="131" t="s">
        <v>34</v>
      </c>
      <c r="T23" s="10" t="s">
        <v>74</v>
      </c>
      <c r="U23" s="15" t="s">
        <v>75</v>
      </c>
      <c r="V23" s="10" t="s">
        <v>90</v>
      </c>
      <c r="W23" s="25" t="s">
        <v>1303</v>
      </c>
      <c r="X23" s="10" t="s">
        <v>1268</v>
      </c>
      <c r="Y23" s="21" t="s">
        <v>1269</v>
      </c>
      <c r="Z23" s="25" t="s">
        <v>1270</v>
      </c>
    </row>
    <row r="24" spans="1:26" ht="15.9" customHeight="1" x14ac:dyDescent="0.25">
      <c r="A24" s="10" t="s">
        <v>1304</v>
      </c>
      <c r="B24" s="10" t="s">
        <v>939</v>
      </c>
      <c r="C24" s="10" t="s">
        <v>945</v>
      </c>
      <c r="D24" s="10" t="s">
        <v>939</v>
      </c>
      <c r="E24" s="10" t="s">
        <v>941</v>
      </c>
      <c r="F24" s="15">
        <v>113.05</v>
      </c>
      <c r="G24" s="15" t="s">
        <v>67</v>
      </c>
      <c r="H24" s="10">
        <f>Table3[[#This Row],[Concentration effective (avant conversion)]]*1000</f>
        <v>113050</v>
      </c>
      <c r="I24" s="15" t="s">
        <v>925</v>
      </c>
      <c r="J24" s="131" t="s">
        <v>34</v>
      </c>
      <c r="K24" s="10" t="s">
        <v>1305</v>
      </c>
      <c r="L24" s="18" t="s">
        <v>121</v>
      </c>
      <c r="M24" s="18" t="s">
        <v>28</v>
      </c>
      <c r="N24" s="18" t="s">
        <v>28</v>
      </c>
      <c r="O24" s="15">
        <v>28</v>
      </c>
      <c r="P24" s="15" t="s">
        <v>28</v>
      </c>
      <c r="Q24" s="15">
        <v>5</v>
      </c>
      <c r="R24" s="15" t="s">
        <v>28</v>
      </c>
      <c r="S24" s="131" t="s">
        <v>34</v>
      </c>
      <c r="T24" s="10" t="s">
        <v>263</v>
      </c>
      <c r="U24" s="15" t="s">
        <v>75</v>
      </c>
      <c r="V24" s="15" t="s">
        <v>90</v>
      </c>
      <c r="W24" s="131" t="s">
        <v>34</v>
      </c>
      <c r="X24" s="25" t="s">
        <v>928</v>
      </c>
      <c r="Y24" s="25" t="s">
        <v>929</v>
      </c>
      <c r="Z24" s="25" t="s">
        <v>1306</v>
      </c>
    </row>
    <row r="25" spans="1:26" ht="15.9" customHeight="1" x14ac:dyDescent="0.25">
      <c r="A25" s="10" t="s">
        <v>1304</v>
      </c>
      <c r="B25" s="10" t="s">
        <v>939</v>
      </c>
      <c r="C25" s="10" t="s">
        <v>940</v>
      </c>
      <c r="D25" s="10" t="s">
        <v>939</v>
      </c>
      <c r="E25" s="10" t="s">
        <v>941</v>
      </c>
      <c r="F25" s="15">
        <v>120.64</v>
      </c>
      <c r="G25" s="15" t="s">
        <v>67</v>
      </c>
      <c r="H25" s="10">
        <f>Table3[[#This Row],[Concentration effective (avant conversion)]]*1000</f>
        <v>120640</v>
      </c>
      <c r="I25" s="15" t="s">
        <v>925</v>
      </c>
      <c r="J25" s="131" t="s">
        <v>34</v>
      </c>
      <c r="K25" s="10" t="s">
        <v>1307</v>
      </c>
      <c r="L25" s="18" t="s">
        <v>121</v>
      </c>
      <c r="M25" s="18" t="s">
        <v>28</v>
      </c>
      <c r="N25" s="18" t="s">
        <v>28</v>
      </c>
      <c r="O25" s="15">
        <v>28</v>
      </c>
      <c r="P25" s="15" t="s">
        <v>28</v>
      </c>
      <c r="Q25" s="15">
        <v>5</v>
      </c>
      <c r="R25" s="15" t="s">
        <v>28</v>
      </c>
      <c r="S25" s="131" t="s">
        <v>34</v>
      </c>
      <c r="T25" s="10" t="s">
        <v>263</v>
      </c>
      <c r="U25" s="15" t="s">
        <v>75</v>
      </c>
      <c r="V25" s="15" t="s">
        <v>90</v>
      </c>
      <c r="W25" s="131" t="s">
        <v>34</v>
      </c>
      <c r="X25" s="25" t="s">
        <v>928</v>
      </c>
      <c r="Y25" s="25" t="s">
        <v>929</v>
      </c>
      <c r="Z25" s="21" t="s">
        <v>1308</v>
      </c>
    </row>
    <row r="26" spans="1:26" ht="15.9" customHeight="1" x14ac:dyDescent="0.25">
      <c r="A26" s="10" t="s">
        <v>1304</v>
      </c>
      <c r="B26" s="10" t="s">
        <v>81</v>
      </c>
      <c r="C26" s="10" t="s">
        <v>935</v>
      </c>
      <c r="D26" s="10" t="s">
        <v>936</v>
      </c>
      <c r="E26" s="10" t="s">
        <v>273</v>
      </c>
      <c r="F26" s="15">
        <v>46.66</v>
      </c>
      <c r="G26" s="15" t="s">
        <v>67</v>
      </c>
      <c r="H26" s="10">
        <f>Table3[[#This Row],[Concentration effective (avant conversion)]]*1000</f>
        <v>46660</v>
      </c>
      <c r="I26" s="15" t="s">
        <v>86</v>
      </c>
      <c r="J26" s="131" t="s">
        <v>34</v>
      </c>
      <c r="K26" s="10" t="s">
        <v>1309</v>
      </c>
      <c r="L26" s="18" t="s">
        <v>70</v>
      </c>
      <c r="M26" s="18" t="s">
        <v>87</v>
      </c>
      <c r="N26" s="18" t="s">
        <v>376</v>
      </c>
      <c r="O26" s="15">
        <v>23</v>
      </c>
      <c r="P26" s="15" t="s">
        <v>28</v>
      </c>
      <c r="Q26" s="15" t="s">
        <v>641</v>
      </c>
      <c r="R26" s="15" t="s">
        <v>28</v>
      </c>
      <c r="S26" s="131" t="s">
        <v>34</v>
      </c>
      <c r="T26" s="10" t="s">
        <v>360</v>
      </c>
      <c r="U26" s="15" t="s">
        <v>75</v>
      </c>
      <c r="V26" s="10" t="s">
        <v>90</v>
      </c>
      <c r="W26" s="131" t="s">
        <v>34</v>
      </c>
      <c r="X26" s="25" t="s">
        <v>928</v>
      </c>
      <c r="Y26" s="25" t="s">
        <v>929</v>
      </c>
      <c r="Z26" s="25" t="s">
        <v>1310</v>
      </c>
    </row>
    <row r="27" spans="1:26" s="48" customFormat="1" ht="15.9" customHeight="1" x14ac:dyDescent="0.25">
      <c r="A27" s="168" t="s">
        <v>1304</v>
      </c>
      <c r="B27" s="168" t="s">
        <v>129</v>
      </c>
      <c r="C27" s="168" t="s">
        <v>884</v>
      </c>
      <c r="D27" s="10" t="s">
        <v>180</v>
      </c>
      <c r="E27" s="168" t="s">
        <v>930</v>
      </c>
      <c r="F27" s="15">
        <v>55.04</v>
      </c>
      <c r="G27" s="15" t="s">
        <v>67</v>
      </c>
      <c r="H27" s="168">
        <f>Table3[[#This Row],[Concentration effective (avant conversion)]]*1000</f>
        <v>55040</v>
      </c>
      <c r="I27" s="49" t="s">
        <v>86</v>
      </c>
      <c r="J27" s="131" t="s">
        <v>34</v>
      </c>
      <c r="K27" s="168" t="s">
        <v>1311</v>
      </c>
      <c r="L27" s="137" t="s">
        <v>121</v>
      </c>
      <c r="M27" s="137" t="s">
        <v>28</v>
      </c>
      <c r="N27" s="137" t="s">
        <v>72</v>
      </c>
      <c r="O27" s="49">
        <v>24</v>
      </c>
      <c r="P27" s="15" t="s">
        <v>28</v>
      </c>
      <c r="Q27" s="49" t="s">
        <v>932</v>
      </c>
      <c r="R27" s="15" t="s">
        <v>28</v>
      </c>
      <c r="S27" s="131" t="s">
        <v>34</v>
      </c>
      <c r="T27" s="168" t="s">
        <v>263</v>
      </c>
      <c r="U27" s="49" t="s">
        <v>75</v>
      </c>
      <c r="V27" s="15" t="s">
        <v>90</v>
      </c>
      <c r="W27" s="131" t="s">
        <v>34</v>
      </c>
      <c r="X27" s="183" t="s">
        <v>928</v>
      </c>
      <c r="Y27" s="25" t="s">
        <v>929</v>
      </c>
      <c r="Z27" s="169" t="s">
        <v>1312</v>
      </c>
    </row>
    <row r="28" spans="1:26" s="48" customFormat="1" ht="15.9" customHeight="1" x14ac:dyDescent="0.25">
      <c r="A28" s="168" t="s">
        <v>1304</v>
      </c>
      <c r="B28" s="10" t="s">
        <v>129</v>
      </c>
      <c r="C28" s="10" t="s">
        <v>179</v>
      </c>
      <c r="D28" s="10" t="s">
        <v>180</v>
      </c>
      <c r="E28" s="10" t="s">
        <v>930</v>
      </c>
      <c r="F28" s="15">
        <v>56.99</v>
      </c>
      <c r="G28" s="15" t="s">
        <v>67</v>
      </c>
      <c r="H28" s="168">
        <f>Table3[[#This Row],[Concentration effective (avant conversion)]]*1000</f>
        <v>56990</v>
      </c>
      <c r="I28" s="15" t="s">
        <v>925</v>
      </c>
      <c r="J28" s="131" t="s">
        <v>34</v>
      </c>
      <c r="K28" s="10" t="s">
        <v>1313</v>
      </c>
      <c r="L28" s="18" t="s">
        <v>121</v>
      </c>
      <c r="M28" s="18" t="s">
        <v>28</v>
      </c>
      <c r="N28" s="18" t="s">
        <v>72</v>
      </c>
      <c r="O28" s="15">
        <v>24</v>
      </c>
      <c r="P28" s="15" t="s">
        <v>28</v>
      </c>
      <c r="Q28" s="15" t="s">
        <v>932</v>
      </c>
      <c r="R28" s="15" t="s">
        <v>28</v>
      </c>
      <c r="S28" s="131" t="s">
        <v>34</v>
      </c>
      <c r="T28" s="10" t="s">
        <v>263</v>
      </c>
      <c r="U28" s="15" t="s">
        <v>75</v>
      </c>
      <c r="V28" s="15" t="s">
        <v>90</v>
      </c>
      <c r="W28" s="131" t="s">
        <v>34</v>
      </c>
      <c r="X28" s="25" t="s">
        <v>928</v>
      </c>
      <c r="Y28" s="25" t="s">
        <v>929</v>
      </c>
      <c r="Z28" s="25" t="s">
        <v>1312</v>
      </c>
    </row>
    <row r="29" spans="1:26" ht="15.9" customHeight="1" x14ac:dyDescent="0.25">
      <c r="A29" s="10" t="s">
        <v>1304</v>
      </c>
      <c r="B29" s="10" t="s">
        <v>81</v>
      </c>
      <c r="C29" s="10" t="s">
        <v>821</v>
      </c>
      <c r="D29" s="10" t="s">
        <v>83</v>
      </c>
      <c r="E29" s="10" t="s">
        <v>273</v>
      </c>
      <c r="F29" s="15">
        <v>9.41</v>
      </c>
      <c r="G29" s="15" t="s">
        <v>67</v>
      </c>
      <c r="H29" s="168">
        <f>Table3[[#This Row],[Concentration effective (avant conversion)]]*1000</f>
        <v>9410</v>
      </c>
      <c r="I29" s="15" t="s">
        <v>925</v>
      </c>
      <c r="J29" s="131" t="s">
        <v>34</v>
      </c>
      <c r="K29" s="10" t="s">
        <v>1314</v>
      </c>
      <c r="L29" s="18" t="s">
        <v>70</v>
      </c>
      <c r="M29" s="18" t="s">
        <v>87</v>
      </c>
      <c r="N29" s="18" t="s">
        <v>72</v>
      </c>
      <c r="O29" s="15">
        <v>23</v>
      </c>
      <c r="P29" s="15" t="s">
        <v>28</v>
      </c>
      <c r="Q29" s="15" t="s">
        <v>1315</v>
      </c>
      <c r="R29" s="15" t="s">
        <v>28</v>
      </c>
      <c r="S29" s="131" t="s">
        <v>34</v>
      </c>
      <c r="T29" s="10" t="s">
        <v>360</v>
      </c>
      <c r="U29" s="15" t="s">
        <v>75</v>
      </c>
      <c r="V29" s="15" t="s">
        <v>90</v>
      </c>
      <c r="W29" s="131" t="s">
        <v>34</v>
      </c>
      <c r="X29" s="25" t="s">
        <v>928</v>
      </c>
      <c r="Y29" s="21" t="s">
        <v>929</v>
      </c>
      <c r="Z29" s="25" t="s">
        <v>2031</v>
      </c>
    </row>
    <row r="30" spans="1:26" s="47" customFormat="1" ht="15.9" customHeight="1" x14ac:dyDescent="0.25">
      <c r="A30" s="15" t="s">
        <v>1255</v>
      </c>
      <c r="B30" s="15" t="s">
        <v>81</v>
      </c>
      <c r="C30" s="15" t="s">
        <v>109</v>
      </c>
      <c r="D30" s="15" t="s">
        <v>110</v>
      </c>
      <c r="E30" s="15" t="s">
        <v>271</v>
      </c>
      <c r="F30" s="131" t="s">
        <v>34</v>
      </c>
      <c r="G30" s="131" t="s">
        <v>34</v>
      </c>
      <c r="H30" s="15">
        <v>90</v>
      </c>
      <c r="I30" s="15" t="s">
        <v>86</v>
      </c>
      <c r="J30" s="131" t="s">
        <v>34</v>
      </c>
      <c r="K30" s="15" t="s">
        <v>1316</v>
      </c>
      <c r="L30" s="15" t="s">
        <v>70</v>
      </c>
      <c r="M30" s="15" t="s">
        <v>28</v>
      </c>
      <c r="N30" s="15" t="s">
        <v>72</v>
      </c>
      <c r="O30" s="15" t="s">
        <v>267</v>
      </c>
      <c r="P30" s="15" t="s">
        <v>28</v>
      </c>
      <c r="Q30" s="15">
        <v>7</v>
      </c>
      <c r="R30" s="15" t="s">
        <v>28</v>
      </c>
      <c r="S30" s="131" t="s">
        <v>34</v>
      </c>
      <c r="T30" s="15" t="s">
        <v>74</v>
      </c>
      <c r="U30" s="15" t="s">
        <v>75</v>
      </c>
      <c r="V30" s="15" t="s">
        <v>90</v>
      </c>
      <c r="W30" s="131" t="s">
        <v>34</v>
      </c>
      <c r="X30" s="15" t="s">
        <v>268</v>
      </c>
      <c r="Y30" s="12" t="s">
        <v>269</v>
      </c>
      <c r="Z30" s="17" t="s">
        <v>865</v>
      </c>
    </row>
    <row r="31" spans="1:26" s="47" customFormat="1" ht="15.9" customHeight="1" x14ac:dyDescent="0.25">
      <c r="A31" s="10" t="s">
        <v>1300</v>
      </c>
      <c r="B31" s="10" t="s">
        <v>81</v>
      </c>
      <c r="C31" s="10" t="s">
        <v>282</v>
      </c>
      <c r="D31" s="10" t="s">
        <v>283</v>
      </c>
      <c r="E31" s="10" t="s">
        <v>284</v>
      </c>
      <c r="F31" s="10">
        <v>31.8</v>
      </c>
      <c r="G31" s="10" t="s">
        <v>67</v>
      </c>
      <c r="H31" s="10">
        <f>Table3[[#This Row],[Concentration effective (avant conversion)]]*1000</f>
        <v>31800</v>
      </c>
      <c r="I31" s="10" t="s">
        <v>86</v>
      </c>
      <c r="J31" s="131" t="s">
        <v>34</v>
      </c>
      <c r="K31" s="133" t="s">
        <v>1317</v>
      </c>
      <c r="L31" s="10" t="s">
        <v>70</v>
      </c>
      <c r="M31" s="10" t="s">
        <v>87</v>
      </c>
      <c r="N31" s="10" t="s">
        <v>72</v>
      </c>
      <c r="O31" s="10">
        <v>25</v>
      </c>
      <c r="P31" s="10">
        <v>83.9</v>
      </c>
      <c r="Q31" s="10">
        <v>7.3</v>
      </c>
      <c r="R31" s="10">
        <v>0</v>
      </c>
      <c r="S31" s="131" t="s">
        <v>34</v>
      </c>
      <c r="T31" s="10" t="s">
        <v>263</v>
      </c>
      <c r="U31" s="10" t="s">
        <v>75</v>
      </c>
      <c r="V31" s="15" t="s">
        <v>90</v>
      </c>
      <c r="W31" s="131" t="s">
        <v>34</v>
      </c>
      <c r="X31" s="10" t="s">
        <v>275</v>
      </c>
      <c r="Y31" s="12" t="s">
        <v>269</v>
      </c>
      <c r="Z31" s="21" t="s">
        <v>281</v>
      </c>
    </row>
    <row r="32" spans="1:26" s="47" customFormat="1" ht="15.9" customHeight="1" x14ac:dyDescent="0.25">
      <c r="A32" s="10" t="s">
        <v>1300</v>
      </c>
      <c r="B32" s="10" t="s">
        <v>81</v>
      </c>
      <c r="C32" s="10" t="s">
        <v>161</v>
      </c>
      <c r="D32" s="10" t="s">
        <v>83</v>
      </c>
      <c r="E32" s="10" t="s">
        <v>273</v>
      </c>
      <c r="F32" s="10">
        <v>20.8</v>
      </c>
      <c r="G32" s="10" t="s">
        <v>67</v>
      </c>
      <c r="H32" s="10">
        <f>Table3[[#This Row],[Concentration effective (avant conversion)]]*1000</f>
        <v>20800</v>
      </c>
      <c r="I32" s="10" t="s">
        <v>86</v>
      </c>
      <c r="J32" s="131" t="s">
        <v>34</v>
      </c>
      <c r="K32" s="133" t="s">
        <v>1318</v>
      </c>
      <c r="L32" s="10" t="s">
        <v>70</v>
      </c>
      <c r="M32" s="10" t="s">
        <v>87</v>
      </c>
      <c r="N32" s="10" t="s">
        <v>72</v>
      </c>
      <c r="O32" s="10">
        <v>20</v>
      </c>
      <c r="P32" s="10">
        <v>250</v>
      </c>
      <c r="Q32" s="10">
        <v>7.4</v>
      </c>
      <c r="R32" s="10">
        <v>0</v>
      </c>
      <c r="S32" s="131" t="s">
        <v>34</v>
      </c>
      <c r="T32" s="10" t="s">
        <v>263</v>
      </c>
      <c r="U32" s="10" t="s">
        <v>75</v>
      </c>
      <c r="V32" s="15" t="s">
        <v>90</v>
      </c>
      <c r="W32" s="131" t="s">
        <v>34</v>
      </c>
      <c r="X32" s="10" t="s">
        <v>275</v>
      </c>
      <c r="Y32" s="12" t="s">
        <v>269</v>
      </c>
      <c r="Z32" s="21" t="s">
        <v>281</v>
      </c>
    </row>
    <row r="33" spans="1:26" ht="15.9" customHeight="1" x14ac:dyDescent="0.25">
      <c r="A33" s="10" t="s">
        <v>1300</v>
      </c>
      <c r="B33" s="10" t="s">
        <v>81</v>
      </c>
      <c r="C33" s="10" t="s">
        <v>207</v>
      </c>
      <c r="D33" s="10" t="s">
        <v>208</v>
      </c>
      <c r="E33" s="10" t="s">
        <v>278</v>
      </c>
      <c r="F33" s="10" t="s">
        <v>1319</v>
      </c>
      <c r="G33" s="10" t="s">
        <v>67</v>
      </c>
      <c r="H33" s="10" t="s">
        <v>1320</v>
      </c>
      <c r="I33" s="10" t="s">
        <v>86</v>
      </c>
      <c r="J33" s="131" t="s">
        <v>34</v>
      </c>
      <c r="K33" s="15" t="s">
        <v>69</v>
      </c>
      <c r="L33" s="10" t="s">
        <v>280</v>
      </c>
      <c r="M33" s="10" t="s">
        <v>87</v>
      </c>
      <c r="N33" s="10" t="s">
        <v>72</v>
      </c>
      <c r="O33" s="10">
        <v>25</v>
      </c>
      <c r="P33" s="10">
        <v>83.9</v>
      </c>
      <c r="Q33" s="10">
        <v>7.3</v>
      </c>
      <c r="R33" s="10">
        <v>0</v>
      </c>
      <c r="S33" s="131" t="s">
        <v>34</v>
      </c>
      <c r="T33" s="10" t="s">
        <v>263</v>
      </c>
      <c r="U33" s="10" t="s">
        <v>75</v>
      </c>
      <c r="V33" s="15" t="s">
        <v>90</v>
      </c>
      <c r="W33" s="131" t="s">
        <v>34</v>
      </c>
      <c r="X33" s="10" t="s">
        <v>275</v>
      </c>
      <c r="Y33" s="12" t="s">
        <v>269</v>
      </c>
      <c r="Z33" s="25" t="s">
        <v>281</v>
      </c>
    </row>
    <row r="34" spans="1:26" ht="15.9" customHeight="1" x14ac:dyDescent="0.25">
      <c r="A34" s="15" t="s">
        <v>1255</v>
      </c>
      <c r="B34" s="15" t="s">
        <v>129</v>
      </c>
      <c r="C34" s="15" t="s">
        <v>288</v>
      </c>
      <c r="D34" s="15" t="s">
        <v>289</v>
      </c>
      <c r="E34" s="15" t="s">
        <v>290</v>
      </c>
      <c r="F34" s="131" t="s">
        <v>34</v>
      </c>
      <c r="G34" s="131" t="s">
        <v>34</v>
      </c>
      <c r="H34" s="15" t="s">
        <v>291</v>
      </c>
      <c r="I34" s="15" t="s">
        <v>86</v>
      </c>
      <c r="J34" s="131" t="s">
        <v>34</v>
      </c>
      <c r="K34" s="15" t="s">
        <v>163</v>
      </c>
      <c r="L34" s="15" t="s">
        <v>121</v>
      </c>
      <c r="M34" s="15" t="s">
        <v>87</v>
      </c>
      <c r="N34" s="15" t="s">
        <v>72</v>
      </c>
      <c r="O34" s="15">
        <v>21.7</v>
      </c>
      <c r="P34" s="15" t="s">
        <v>28</v>
      </c>
      <c r="Q34" s="15" t="s">
        <v>292</v>
      </c>
      <c r="R34" s="15" t="s">
        <v>28</v>
      </c>
      <c r="S34" s="131" t="s">
        <v>34</v>
      </c>
      <c r="T34" s="15" t="s">
        <v>263</v>
      </c>
      <c r="U34" s="15" t="s">
        <v>75</v>
      </c>
      <c r="V34" s="15" t="s">
        <v>90</v>
      </c>
      <c r="W34" s="131" t="s">
        <v>34</v>
      </c>
      <c r="X34" s="15" t="s">
        <v>136</v>
      </c>
      <c r="Y34" s="12" t="s">
        <v>137</v>
      </c>
      <c r="Z34" s="17" t="s">
        <v>1321</v>
      </c>
    </row>
    <row r="35" spans="1:26" ht="15.9" customHeight="1" x14ac:dyDescent="0.25">
      <c r="A35" s="15" t="s">
        <v>1255</v>
      </c>
      <c r="B35" s="15" t="s">
        <v>129</v>
      </c>
      <c r="C35" s="15" t="s">
        <v>130</v>
      </c>
      <c r="D35" s="15" t="s">
        <v>131</v>
      </c>
      <c r="E35" s="15" t="s">
        <v>295</v>
      </c>
      <c r="F35" s="131" t="s">
        <v>34</v>
      </c>
      <c r="G35" s="131" t="s">
        <v>34</v>
      </c>
      <c r="H35" s="73">
        <v>7071.6334746648172</v>
      </c>
      <c r="I35" s="15" t="s">
        <v>86</v>
      </c>
      <c r="J35" s="131" t="s">
        <v>34</v>
      </c>
      <c r="K35" s="15" t="s">
        <v>69</v>
      </c>
      <c r="L35" s="15" t="s">
        <v>121</v>
      </c>
      <c r="M35" s="15" t="s">
        <v>71</v>
      </c>
      <c r="N35" s="15" t="s">
        <v>72</v>
      </c>
      <c r="O35" s="15" t="s">
        <v>133</v>
      </c>
      <c r="P35" s="15" t="s">
        <v>28</v>
      </c>
      <c r="Q35" s="15" t="s">
        <v>134</v>
      </c>
      <c r="R35" s="15" t="s">
        <v>28</v>
      </c>
      <c r="S35" s="131" t="s">
        <v>34</v>
      </c>
      <c r="T35" s="15" t="s">
        <v>74</v>
      </c>
      <c r="U35" s="15" t="s">
        <v>75</v>
      </c>
      <c r="V35" s="15" t="s">
        <v>90</v>
      </c>
      <c r="W35" s="131" t="s">
        <v>34</v>
      </c>
      <c r="X35" s="15" t="s">
        <v>136</v>
      </c>
      <c r="Y35" s="12" t="s">
        <v>137</v>
      </c>
      <c r="Z35" s="17" t="s">
        <v>2036</v>
      </c>
    </row>
    <row r="36" spans="1:26" ht="15.9" customHeight="1" x14ac:dyDescent="0.25">
      <c r="A36" s="15" t="s">
        <v>1255</v>
      </c>
      <c r="B36" s="15" t="s">
        <v>129</v>
      </c>
      <c r="C36" s="15" t="s">
        <v>130</v>
      </c>
      <c r="D36" s="15" t="s">
        <v>131</v>
      </c>
      <c r="E36" s="15" t="s">
        <v>296</v>
      </c>
      <c r="F36" s="131" t="s">
        <v>34</v>
      </c>
      <c r="G36" s="131" t="s">
        <v>34</v>
      </c>
      <c r="H36" s="73">
        <v>7597.6706956803546</v>
      </c>
      <c r="I36" s="15" t="s">
        <v>86</v>
      </c>
      <c r="J36" s="131" t="s">
        <v>34</v>
      </c>
      <c r="K36" s="15" t="s">
        <v>69</v>
      </c>
      <c r="L36" s="15" t="s">
        <v>121</v>
      </c>
      <c r="M36" s="15" t="s">
        <v>71</v>
      </c>
      <c r="N36" s="15" t="s">
        <v>72</v>
      </c>
      <c r="O36" s="15" t="s">
        <v>133</v>
      </c>
      <c r="P36" s="15" t="s">
        <v>28</v>
      </c>
      <c r="Q36" s="15" t="s">
        <v>134</v>
      </c>
      <c r="R36" s="15" t="s">
        <v>28</v>
      </c>
      <c r="S36" s="131" t="s">
        <v>34</v>
      </c>
      <c r="T36" s="15" t="s">
        <v>74</v>
      </c>
      <c r="U36" s="15" t="s">
        <v>75</v>
      </c>
      <c r="V36" s="15" t="s">
        <v>90</v>
      </c>
      <c r="W36" s="131" t="s">
        <v>34</v>
      </c>
      <c r="X36" s="15" t="s">
        <v>136</v>
      </c>
      <c r="Y36" s="12" t="s">
        <v>137</v>
      </c>
      <c r="Z36" s="12" t="s">
        <v>2036</v>
      </c>
    </row>
    <row r="37" spans="1:26" ht="15.9" customHeight="1" x14ac:dyDescent="0.25">
      <c r="A37" s="15" t="s">
        <v>1255</v>
      </c>
      <c r="B37" s="15" t="s">
        <v>129</v>
      </c>
      <c r="C37" s="15" t="s">
        <v>130</v>
      </c>
      <c r="D37" s="15" t="s">
        <v>131</v>
      </c>
      <c r="E37" s="15" t="s">
        <v>297</v>
      </c>
      <c r="F37" s="131" t="s">
        <v>34</v>
      </c>
      <c r="G37" s="131" t="s">
        <v>34</v>
      </c>
      <c r="H37" s="73">
        <v>7659.0208251446866</v>
      </c>
      <c r="I37" s="15" t="s">
        <v>86</v>
      </c>
      <c r="J37" s="131" t="s">
        <v>34</v>
      </c>
      <c r="K37" s="15" t="s">
        <v>69</v>
      </c>
      <c r="L37" s="15" t="s">
        <v>121</v>
      </c>
      <c r="M37" s="15" t="s">
        <v>71</v>
      </c>
      <c r="N37" s="15" t="s">
        <v>72</v>
      </c>
      <c r="O37" s="15" t="s">
        <v>133</v>
      </c>
      <c r="P37" s="15" t="s">
        <v>28</v>
      </c>
      <c r="Q37" s="15" t="s">
        <v>134</v>
      </c>
      <c r="R37" s="15" t="s">
        <v>28</v>
      </c>
      <c r="S37" s="131" t="s">
        <v>34</v>
      </c>
      <c r="T37" s="15" t="s">
        <v>74</v>
      </c>
      <c r="U37" s="15" t="s">
        <v>75</v>
      </c>
      <c r="V37" s="15" t="s">
        <v>90</v>
      </c>
      <c r="W37" s="131" t="s">
        <v>34</v>
      </c>
      <c r="X37" s="15" t="s">
        <v>136</v>
      </c>
      <c r="Y37" s="12" t="s">
        <v>137</v>
      </c>
      <c r="Z37" s="12" t="s">
        <v>2036</v>
      </c>
    </row>
    <row r="38" spans="1:26" ht="15.9" customHeight="1" x14ac:dyDescent="0.25">
      <c r="A38" s="15" t="s">
        <v>1255</v>
      </c>
      <c r="B38" s="15" t="s">
        <v>129</v>
      </c>
      <c r="C38" s="15" t="s">
        <v>130</v>
      </c>
      <c r="D38" s="15" t="s">
        <v>131</v>
      </c>
      <c r="E38" s="15" t="s">
        <v>294</v>
      </c>
      <c r="F38" s="131" t="s">
        <v>34</v>
      </c>
      <c r="G38" s="131" t="s">
        <v>34</v>
      </c>
      <c r="H38" s="73">
        <v>7750.4580509799553</v>
      </c>
      <c r="I38" s="15" t="s">
        <v>86</v>
      </c>
      <c r="J38" s="131" t="s">
        <v>34</v>
      </c>
      <c r="K38" s="15" t="s">
        <v>69</v>
      </c>
      <c r="L38" s="15" t="s">
        <v>121</v>
      </c>
      <c r="M38" s="15" t="s">
        <v>71</v>
      </c>
      <c r="N38" s="15" t="s">
        <v>72</v>
      </c>
      <c r="O38" s="15" t="s">
        <v>133</v>
      </c>
      <c r="P38" s="15" t="s">
        <v>28</v>
      </c>
      <c r="Q38" s="15" t="s">
        <v>134</v>
      </c>
      <c r="R38" s="15" t="s">
        <v>28</v>
      </c>
      <c r="S38" s="131" t="s">
        <v>34</v>
      </c>
      <c r="T38" s="15" t="s">
        <v>74</v>
      </c>
      <c r="U38" s="15" t="s">
        <v>75</v>
      </c>
      <c r="V38" s="15" t="s">
        <v>90</v>
      </c>
      <c r="W38" s="131" t="s">
        <v>34</v>
      </c>
      <c r="X38" s="15" t="s">
        <v>136</v>
      </c>
      <c r="Y38" s="12" t="s">
        <v>137</v>
      </c>
      <c r="Z38" s="17" t="s">
        <v>2036</v>
      </c>
    </row>
    <row r="39" spans="1:26" ht="15.9" customHeight="1" x14ac:dyDescent="0.25">
      <c r="A39" s="15" t="s">
        <v>1255</v>
      </c>
      <c r="B39" s="15" t="s">
        <v>81</v>
      </c>
      <c r="C39" s="15" t="s">
        <v>140</v>
      </c>
      <c r="D39" s="15" t="s">
        <v>141</v>
      </c>
      <c r="E39" s="15" t="s">
        <v>301</v>
      </c>
      <c r="F39" s="131" t="s">
        <v>34</v>
      </c>
      <c r="G39" s="131" t="s">
        <v>34</v>
      </c>
      <c r="H39" s="15">
        <v>360</v>
      </c>
      <c r="I39" s="15" t="s">
        <v>86</v>
      </c>
      <c r="J39" s="131" t="s">
        <v>34</v>
      </c>
      <c r="K39" s="15" t="s">
        <v>1322</v>
      </c>
      <c r="L39" s="15" t="s">
        <v>121</v>
      </c>
      <c r="M39" s="15" t="s">
        <v>71</v>
      </c>
      <c r="N39" s="15" t="s">
        <v>72</v>
      </c>
      <c r="O39" s="15">
        <v>21</v>
      </c>
      <c r="P39" s="15" t="s">
        <v>28</v>
      </c>
      <c r="Q39" s="15">
        <v>6.94</v>
      </c>
      <c r="R39" s="15" t="s">
        <v>28</v>
      </c>
      <c r="S39" s="131" t="s">
        <v>34</v>
      </c>
      <c r="T39" s="15" t="s">
        <v>74</v>
      </c>
      <c r="U39" s="15" t="s">
        <v>75</v>
      </c>
      <c r="V39" s="15" t="s">
        <v>90</v>
      </c>
      <c r="W39" s="131" t="s">
        <v>34</v>
      </c>
      <c r="X39" s="15" t="s">
        <v>144</v>
      </c>
      <c r="Y39" s="12" t="s">
        <v>145</v>
      </c>
      <c r="Z39" s="17" t="s">
        <v>1323</v>
      </c>
    </row>
    <row r="40" spans="1:26" ht="15.9" customHeight="1" x14ac:dyDescent="0.25">
      <c r="A40" s="15" t="s">
        <v>1255</v>
      </c>
      <c r="B40" s="15" t="s">
        <v>81</v>
      </c>
      <c r="C40" s="15" t="s">
        <v>140</v>
      </c>
      <c r="D40" s="15" t="s">
        <v>141</v>
      </c>
      <c r="E40" s="15" t="s">
        <v>298</v>
      </c>
      <c r="F40" s="131" t="s">
        <v>34</v>
      </c>
      <c r="G40" s="131" t="s">
        <v>34</v>
      </c>
      <c r="H40" s="15">
        <v>1360</v>
      </c>
      <c r="I40" s="15" t="s">
        <v>86</v>
      </c>
      <c r="J40" s="131" t="s">
        <v>34</v>
      </c>
      <c r="K40" s="131" t="s">
        <v>1324</v>
      </c>
      <c r="L40" s="15" t="s">
        <v>121</v>
      </c>
      <c r="M40" s="15" t="s">
        <v>71</v>
      </c>
      <c r="N40" s="15" t="s">
        <v>72</v>
      </c>
      <c r="O40" s="15">
        <v>21</v>
      </c>
      <c r="P40" s="15" t="s">
        <v>28</v>
      </c>
      <c r="Q40" s="15">
        <v>6.94</v>
      </c>
      <c r="R40" s="15" t="s">
        <v>28</v>
      </c>
      <c r="S40" s="131" t="s">
        <v>34</v>
      </c>
      <c r="T40" s="15" t="s">
        <v>74</v>
      </c>
      <c r="U40" s="15" t="s">
        <v>75</v>
      </c>
      <c r="V40" s="15" t="s">
        <v>90</v>
      </c>
      <c r="W40" s="131" t="s">
        <v>34</v>
      </c>
      <c r="X40" s="15" t="s">
        <v>144</v>
      </c>
      <c r="Y40" s="12" t="s">
        <v>145</v>
      </c>
      <c r="Z40" s="12" t="s">
        <v>1325</v>
      </c>
    </row>
    <row r="41" spans="1:26" ht="15.9" customHeight="1" x14ac:dyDescent="0.25">
      <c r="A41" s="15" t="s">
        <v>1255</v>
      </c>
      <c r="B41" s="15" t="s">
        <v>81</v>
      </c>
      <c r="C41" s="15" t="s">
        <v>140</v>
      </c>
      <c r="D41" s="15" t="s">
        <v>141</v>
      </c>
      <c r="E41" s="15" t="s">
        <v>304</v>
      </c>
      <c r="F41" s="131" t="s">
        <v>34</v>
      </c>
      <c r="G41" s="131" t="s">
        <v>34</v>
      </c>
      <c r="H41" s="15">
        <v>440</v>
      </c>
      <c r="I41" s="15" t="s">
        <v>86</v>
      </c>
      <c r="J41" s="131" t="s">
        <v>34</v>
      </c>
      <c r="K41" s="15" t="s">
        <v>1326</v>
      </c>
      <c r="L41" s="15" t="s">
        <v>121</v>
      </c>
      <c r="M41" s="15" t="s">
        <v>71</v>
      </c>
      <c r="N41" s="15" t="s">
        <v>72</v>
      </c>
      <c r="O41" s="15">
        <v>21</v>
      </c>
      <c r="P41" s="15" t="s">
        <v>28</v>
      </c>
      <c r="Q41" s="15">
        <v>6.94</v>
      </c>
      <c r="R41" s="15" t="s">
        <v>28</v>
      </c>
      <c r="S41" s="131" t="s">
        <v>34</v>
      </c>
      <c r="T41" s="15" t="s">
        <v>74</v>
      </c>
      <c r="U41" s="15" t="s">
        <v>75</v>
      </c>
      <c r="V41" s="15" t="s">
        <v>90</v>
      </c>
      <c r="W41" s="131" t="s">
        <v>34</v>
      </c>
      <c r="X41" s="15" t="s">
        <v>144</v>
      </c>
      <c r="Y41" s="12" t="s">
        <v>145</v>
      </c>
      <c r="Z41" s="12" t="s">
        <v>1323</v>
      </c>
    </row>
    <row r="42" spans="1:26" ht="15.9" customHeight="1" x14ac:dyDescent="0.25">
      <c r="A42" s="10" t="s">
        <v>1327</v>
      </c>
      <c r="B42" s="10" t="s">
        <v>129</v>
      </c>
      <c r="C42" s="10" t="s">
        <v>987</v>
      </c>
      <c r="D42" s="10" t="s">
        <v>180</v>
      </c>
      <c r="E42" s="10" t="s">
        <v>318</v>
      </c>
      <c r="F42" s="10">
        <v>22</v>
      </c>
      <c r="G42" s="10" t="s">
        <v>67</v>
      </c>
      <c r="H42" s="10">
        <f>Table3[[#This Row],[Concentration effective (avant conversion)]]*0.4285519045*1000</f>
        <v>9428.1418990000002</v>
      </c>
      <c r="I42" s="10" t="s">
        <v>86</v>
      </c>
      <c r="J42" s="131" t="s">
        <v>34</v>
      </c>
      <c r="K42" s="15" t="s">
        <v>163</v>
      </c>
      <c r="L42" s="10" t="s">
        <v>121</v>
      </c>
      <c r="M42" s="10" t="s">
        <v>87</v>
      </c>
      <c r="N42" s="10" t="s">
        <v>72</v>
      </c>
      <c r="O42" s="10">
        <v>23</v>
      </c>
      <c r="P42" s="10">
        <v>24</v>
      </c>
      <c r="Q42" s="10" t="s">
        <v>1328</v>
      </c>
      <c r="R42" s="10" t="s">
        <v>28</v>
      </c>
      <c r="S42" s="131" t="s">
        <v>34</v>
      </c>
      <c r="T42" s="10" t="s">
        <v>263</v>
      </c>
      <c r="U42" s="10" t="s">
        <v>75</v>
      </c>
      <c r="V42" s="10" t="s">
        <v>90</v>
      </c>
      <c r="W42" s="131" t="s">
        <v>34</v>
      </c>
      <c r="X42" s="10" t="s">
        <v>1329</v>
      </c>
      <c r="Y42" s="25" t="s">
        <v>1330</v>
      </c>
      <c r="Z42" s="25" t="s">
        <v>1331</v>
      </c>
    </row>
    <row r="43" spans="1:26" ht="15.9" customHeight="1" x14ac:dyDescent="0.25">
      <c r="A43" s="10" t="s">
        <v>1263</v>
      </c>
      <c r="B43" s="10" t="s">
        <v>81</v>
      </c>
      <c r="C43" s="10" t="s">
        <v>821</v>
      </c>
      <c r="D43" s="10" t="s">
        <v>83</v>
      </c>
      <c r="E43" s="10" t="s">
        <v>625</v>
      </c>
      <c r="F43" s="15">
        <v>25.43</v>
      </c>
      <c r="G43" s="15" t="s">
        <v>67</v>
      </c>
      <c r="H43" s="10">
        <f>Table3[[#This Row],[Concentration effective (avant conversion)]]*1000</f>
        <v>25430</v>
      </c>
      <c r="I43" s="15" t="s">
        <v>98</v>
      </c>
      <c r="J43" s="131" t="s">
        <v>34</v>
      </c>
      <c r="K43" s="133" t="s">
        <v>1332</v>
      </c>
      <c r="L43" s="18" t="s">
        <v>70</v>
      </c>
      <c r="M43" s="18" t="s">
        <v>87</v>
      </c>
      <c r="N43" s="18" t="s">
        <v>72</v>
      </c>
      <c r="O43" s="15">
        <v>20</v>
      </c>
      <c r="P43" s="15" t="s">
        <v>823</v>
      </c>
      <c r="Q43" s="15" t="s">
        <v>824</v>
      </c>
      <c r="R43" s="15" t="s">
        <v>28</v>
      </c>
      <c r="S43" s="131" t="s">
        <v>34</v>
      </c>
      <c r="T43" s="10" t="s">
        <v>113</v>
      </c>
      <c r="U43" s="15" t="s">
        <v>75</v>
      </c>
      <c r="V43" s="15" t="s">
        <v>90</v>
      </c>
      <c r="W43" s="131" t="s">
        <v>34</v>
      </c>
      <c r="X43" s="10" t="s">
        <v>826</v>
      </c>
      <c r="Y43" s="25" t="s">
        <v>827</v>
      </c>
      <c r="Z43" s="21" t="s">
        <v>1333</v>
      </c>
    </row>
    <row r="44" spans="1:26" ht="15.9" customHeight="1" x14ac:dyDescent="0.25">
      <c r="A44" s="10" t="s">
        <v>1300</v>
      </c>
      <c r="B44" s="10" t="s">
        <v>63</v>
      </c>
      <c r="C44" s="10" t="s">
        <v>238</v>
      </c>
      <c r="D44" s="10" t="s">
        <v>239</v>
      </c>
      <c r="E44" s="10" t="s">
        <v>233</v>
      </c>
      <c r="F44" s="15">
        <v>2.76</v>
      </c>
      <c r="G44" s="15" t="s">
        <v>67</v>
      </c>
      <c r="H44" s="10">
        <f>Table3[[#This Row],[Concentration effective (avant conversion)]]*1000</f>
        <v>2760</v>
      </c>
      <c r="I44" s="15" t="s">
        <v>389</v>
      </c>
      <c r="J44" s="131" t="s">
        <v>34</v>
      </c>
      <c r="K44" s="15" t="s">
        <v>69</v>
      </c>
      <c r="L44" s="18" t="s">
        <v>70</v>
      </c>
      <c r="M44" s="18" t="s">
        <v>87</v>
      </c>
      <c r="N44" s="18" t="s">
        <v>72</v>
      </c>
      <c r="O44" s="15">
        <v>24</v>
      </c>
      <c r="P44" s="15" t="s">
        <v>28</v>
      </c>
      <c r="Q44" s="15" t="s">
        <v>390</v>
      </c>
      <c r="R44" s="15" t="s">
        <v>28</v>
      </c>
      <c r="S44" s="131" t="s">
        <v>34</v>
      </c>
      <c r="T44" s="10" t="s">
        <v>74</v>
      </c>
      <c r="U44" s="15" t="s">
        <v>75</v>
      </c>
      <c r="V44" s="15" t="s">
        <v>90</v>
      </c>
      <c r="W44" s="131" t="s">
        <v>34</v>
      </c>
      <c r="X44" s="10" t="s">
        <v>391</v>
      </c>
      <c r="Y44" s="25" t="s">
        <v>392</v>
      </c>
      <c r="Z44" s="25" t="s">
        <v>393</v>
      </c>
    </row>
    <row r="45" spans="1:26" ht="15.9" customHeight="1" x14ac:dyDescent="0.25">
      <c r="A45" s="10" t="s">
        <v>1271</v>
      </c>
      <c r="B45" s="10" t="s">
        <v>81</v>
      </c>
      <c r="C45" s="10" t="s">
        <v>82</v>
      </c>
      <c r="D45" s="10" t="s">
        <v>83</v>
      </c>
      <c r="E45" s="10" t="s">
        <v>84</v>
      </c>
      <c r="F45" s="131" t="s">
        <v>34</v>
      </c>
      <c r="G45" s="131" t="s">
        <v>34</v>
      </c>
      <c r="H45" s="10">
        <v>249.4</v>
      </c>
      <c r="I45" s="15" t="s">
        <v>98</v>
      </c>
      <c r="J45" s="131" t="s">
        <v>34</v>
      </c>
      <c r="K45" s="10" t="s">
        <v>1334</v>
      </c>
      <c r="L45" s="18" t="s">
        <v>70</v>
      </c>
      <c r="M45" s="18" t="s">
        <v>87</v>
      </c>
      <c r="N45" s="18" t="s">
        <v>72</v>
      </c>
      <c r="O45" s="15">
        <v>20</v>
      </c>
      <c r="P45" s="15" t="s">
        <v>28</v>
      </c>
      <c r="Q45" s="15" t="s">
        <v>1273</v>
      </c>
      <c r="R45" s="15" t="s">
        <v>28</v>
      </c>
      <c r="S45" s="131" t="s">
        <v>34</v>
      </c>
      <c r="T45" s="10" t="s">
        <v>360</v>
      </c>
      <c r="U45" s="15" t="s">
        <v>75</v>
      </c>
      <c r="V45" s="15" t="s">
        <v>90</v>
      </c>
      <c r="W45" s="131" t="s">
        <v>34</v>
      </c>
      <c r="X45" s="10" t="s">
        <v>92</v>
      </c>
      <c r="Y45" s="25" t="s">
        <v>93</v>
      </c>
      <c r="Z45" s="25" t="s">
        <v>1275</v>
      </c>
    </row>
    <row r="46" spans="1:26" ht="15.9" customHeight="1" x14ac:dyDescent="0.25">
      <c r="A46" s="10" t="s">
        <v>1271</v>
      </c>
      <c r="B46" s="10" t="s">
        <v>81</v>
      </c>
      <c r="C46" s="10" t="s">
        <v>82</v>
      </c>
      <c r="D46" s="10" t="s">
        <v>83</v>
      </c>
      <c r="E46" s="10" t="s">
        <v>84</v>
      </c>
      <c r="F46" s="131" t="s">
        <v>34</v>
      </c>
      <c r="G46" s="131" t="s">
        <v>34</v>
      </c>
      <c r="H46" s="10">
        <v>432</v>
      </c>
      <c r="I46" s="15" t="s">
        <v>925</v>
      </c>
      <c r="J46" s="131" t="s">
        <v>34</v>
      </c>
      <c r="K46" s="10" t="s">
        <v>1335</v>
      </c>
      <c r="L46" s="18" t="s">
        <v>70</v>
      </c>
      <c r="M46" s="18" t="s">
        <v>87</v>
      </c>
      <c r="N46" s="18" t="s">
        <v>72</v>
      </c>
      <c r="O46" s="15">
        <v>20</v>
      </c>
      <c r="P46" s="15" t="s">
        <v>28</v>
      </c>
      <c r="Q46" s="15" t="s">
        <v>1273</v>
      </c>
      <c r="R46" s="15" t="s">
        <v>28</v>
      </c>
      <c r="S46" s="131" t="s">
        <v>34</v>
      </c>
      <c r="T46" s="10" t="s">
        <v>360</v>
      </c>
      <c r="U46" s="15" t="s">
        <v>75</v>
      </c>
      <c r="V46" s="15" t="s">
        <v>90</v>
      </c>
      <c r="W46" s="131" t="s">
        <v>34</v>
      </c>
      <c r="X46" s="10" t="s">
        <v>92</v>
      </c>
      <c r="Y46" s="25" t="s">
        <v>93</v>
      </c>
      <c r="Z46" s="25" t="s">
        <v>1275</v>
      </c>
    </row>
    <row r="47" spans="1:26" ht="15.9" customHeight="1" x14ac:dyDescent="0.25">
      <c r="A47" s="10" t="s">
        <v>1300</v>
      </c>
      <c r="B47" s="10" t="s">
        <v>81</v>
      </c>
      <c r="C47" s="10" t="s">
        <v>161</v>
      </c>
      <c r="D47" s="10" t="s">
        <v>83</v>
      </c>
      <c r="E47" s="10" t="s">
        <v>273</v>
      </c>
      <c r="F47" s="15">
        <v>0.6</v>
      </c>
      <c r="G47" s="15" t="s">
        <v>67</v>
      </c>
      <c r="H47" s="10">
        <f>Table3[[#This Row],[Concentration effective (avant conversion)]]*1000</f>
        <v>600</v>
      </c>
      <c r="I47" s="15" t="s">
        <v>1336</v>
      </c>
      <c r="J47" s="131" t="s">
        <v>34</v>
      </c>
      <c r="K47" s="15" t="s">
        <v>69</v>
      </c>
      <c r="L47" s="18" t="s">
        <v>70</v>
      </c>
      <c r="M47" s="18" t="s">
        <v>87</v>
      </c>
      <c r="N47" s="18" t="s">
        <v>72</v>
      </c>
      <c r="O47" s="15">
        <v>20</v>
      </c>
      <c r="P47" s="15" t="s">
        <v>28</v>
      </c>
      <c r="Q47" s="15">
        <v>6.5</v>
      </c>
      <c r="R47" s="15">
        <v>0</v>
      </c>
      <c r="S47" s="131" t="s">
        <v>34</v>
      </c>
      <c r="T47" s="10" t="s">
        <v>113</v>
      </c>
      <c r="U47" s="15" t="s">
        <v>75</v>
      </c>
      <c r="V47" s="15" t="s">
        <v>90</v>
      </c>
      <c r="W47" s="131" t="s">
        <v>34</v>
      </c>
      <c r="X47" s="10" t="s">
        <v>1337</v>
      </c>
      <c r="Y47" s="25" t="s">
        <v>1338</v>
      </c>
      <c r="Z47" s="25" t="s">
        <v>1339</v>
      </c>
    </row>
    <row r="48" spans="1:26" ht="15.9" customHeight="1" x14ac:dyDescent="0.25">
      <c r="A48" s="10" t="s">
        <v>1300</v>
      </c>
      <c r="B48" s="10" t="s">
        <v>81</v>
      </c>
      <c r="C48" s="10" t="s">
        <v>161</v>
      </c>
      <c r="D48" s="10" t="s">
        <v>83</v>
      </c>
      <c r="E48" s="10" t="s">
        <v>273</v>
      </c>
      <c r="F48" s="15">
        <v>0.9</v>
      </c>
      <c r="G48" s="15" t="s">
        <v>67</v>
      </c>
      <c r="H48" s="10">
        <f>Table3[[#This Row],[Concentration effective (avant conversion)]]*1000</f>
        <v>900</v>
      </c>
      <c r="I48" s="15" t="s">
        <v>112</v>
      </c>
      <c r="J48" s="131" t="s">
        <v>34</v>
      </c>
      <c r="K48" s="15" t="s">
        <v>69</v>
      </c>
      <c r="L48" s="18" t="s">
        <v>70</v>
      </c>
      <c r="M48" s="18" t="s">
        <v>87</v>
      </c>
      <c r="N48" s="18" t="s">
        <v>72</v>
      </c>
      <c r="O48" s="15">
        <v>20</v>
      </c>
      <c r="P48" s="15" t="s">
        <v>28</v>
      </c>
      <c r="Q48" s="15">
        <v>6.5</v>
      </c>
      <c r="R48" s="15">
        <v>0</v>
      </c>
      <c r="S48" s="131" t="s">
        <v>34</v>
      </c>
      <c r="T48" s="10" t="s">
        <v>113</v>
      </c>
      <c r="U48" s="15" t="s">
        <v>75</v>
      </c>
      <c r="V48" s="15" t="s">
        <v>90</v>
      </c>
      <c r="W48" s="131" t="s">
        <v>34</v>
      </c>
      <c r="X48" s="10" t="s">
        <v>1337</v>
      </c>
      <c r="Y48" s="25" t="s">
        <v>1338</v>
      </c>
      <c r="Z48" s="25" t="s">
        <v>1339</v>
      </c>
    </row>
    <row r="49" spans="1:26" ht="15.9" customHeight="1" x14ac:dyDescent="0.25">
      <c r="A49" s="10" t="s">
        <v>1300</v>
      </c>
      <c r="B49" s="10" t="s">
        <v>81</v>
      </c>
      <c r="C49" s="10" t="s">
        <v>161</v>
      </c>
      <c r="D49" s="10" t="s">
        <v>83</v>
      </c>
      <c r="E49" s="10" t="s">
        <v>273</v>
      </c>
      <c r="F49" s="15">
        <v>1.4</v>
      </c>
      <c r="G49" s="15" t="s">
        <v>67</v>
      </c>
      <c r="H49" s="10">
        <f>Table3[[#This Row],[Concentration effective (avant conversion)]]*1000</f>
        <v>1400</v>
      </c>
      <c r="I49" s="15" t="s">
        <v>1336</v>
      </c>
      <c r="J49" s="131" t="s">
        <v>34</v>
      </c>
      <c r="K49" s="15" t="s">
        <v>69</v>
      </c>
      <c r="L49" s="18" t="s">
        <v>70</v>
      </c>
      <c r="M49" s="18" t="s">
        <v>87</v>
      </c>
      <c r="N49" s="18" t="s">
        <v>72</v>
      </c>
      <c r="O49" s="15">
        <v>20</v>
      </c>
      <c r="P49" s="15" t="s">
        <v>28</v>
      </c>
      <c r="Q49" s="15">
        <v>6.5</v>
      </c>
      <c r="R49" s="15">
        <v>8</v>
      </c>
      <c r="S49" s="131" t="s">
        <v>34</v>
      </c>
      <c r="T49" s="10" t="s">
        <v>113</v>
      </c>
      <c r="U49" s="15" t="s">
        <v>75</v>
      </c>
      <c r="V49" s="15" t="s">
        <v>90</v>
      </c>
      <c r="W49" s="131" t="s">
        <v>34</v>
      </c>
      <c r="X49" s="10" t="s">
        <v>1337</v>
      </c>
      <c r="Y49" s="25" t="s">
        <v>1338</v>
      </c>
      <c r="Z49" s="25" t="s">
        <v>1339</v>
      </c>
    </row>
    <row r="50" spans="1:26" ht="15.9" customHeight="1" x14ac:dyDescent="0.25">
      <c r="A50" s="10" t="s">
        <v>1300</v>
      </c>
      <c r="B50" s="10" t="s">
        <v>81</v>
      </c>
      <c r="C50" s="10" t="s">
        <v>161</v>
      </c>
      <c r="D50" s="10" t="s">
        <v>83</v>
      </c>
      <c r="E50" s="10" t="s">
        <v>273</v>
      </c>
      <c r="F50" s="15">
        <v>1.8</v>
      </c>
      <c r="G50" s="15" t="s">
        <v>67</v>
      </c>
      <c r="H50" s="10">
        <f>Table3[[#This Row],[Concentration effective (avant conversion)]]*1000</f>
        <v>1800</v>
      </c>
      <c r="I50" s="15" t="s">
        <v>98</v>
      </c>
      <c r="J50" s="131" t="s">
        <v>34</v>
      </c>
      <c r="K50" s="15" t="s">
        <v>69</v>
      </c>
      <c r="L50" s="18" t="s">
        <v>70</v>
      </c>
      <c r="M50" s="18" t="s">
        <v>87</v>
      </c>
      <c r="N50" s="18" t="s">
        <v>72</v>
      </c>
      <c r="O50" s="15">
        <v>20</v>
      </c>
      <c r="P50" s="15" t="s">
        <v>28</v>
      </c>
      <c r="Q50" s="15">
        <v>6.5</v>
      </c>
      <c r="R50" s="15">
        <v>0</v>
      </c>
      <c r="S50" s="131" t="s">
        <v>34</v>
      </c>
      <c r="T50" s="10" t="s">
        <v>113</v>
      </c>
      <c r="U50" s="15" t="s">
        <v>75</v>
      </c>
      <c r="V50" s="15" t="s">
        <v>90</v>
      </c>
      <c r="W50" s="131" t="s">
        <v>34</v>
      </c>
      <c r="X50" s="10" t="s">
        <v>1337</v>
      </c>
      <c r="Y50" s="25" t="s">
        <v>1338</v>
      </c>
      <c r="Z50" s="25" t="s">
        <v>1339</v>
      </c>
    </row>
    <row r="51" spans="1:26" ht="15.9" customHeight="1" x14ac:dyDescent="0.25">
      <c r="A51" s="10" t="s">
        <v>1300</v>
      </c>
      <c r="B51" s="10" t="s">
        <v>81</v>
      </c>
      <c r="C51" s="10" t="s">
        <v>161</v>
      </c>
      <c r="D51" s="10" t="s">
        <v>83</v>
      </c>
      <c r="E51" s="10" t="s">
        <v>273</v>
      </c>
      <c r="F51" s="15">
        <v>2</v>
      </c>
      <c r="G51" s="15" t="s">
        <v>67</v>
      </c>
      <c r="H51" s="10">
        <f>Table3[[#This Row],[Concentration effective (avant conversion)]]*1000</f>
        <v>2000</v>
      </c>
      <c r="I51" s="15" t="s">
        <v>112</v>
      </c>
      <c r="J51" s="131" t="s">
        <v>34</v>
      </c>
      <c r="K51" s="15" t="s">
        <v>69</v>
      </c>
      <c r="L51" s="18" t="s">
        <v>70</v>
      </c>
      <c r="M51" s="18" t="s">
        <v>87</v>
      </c>
      <c r="N51" s="18" t="s">
        <v>72</v>
      </c>
      <c r="O51" s="15">
        <v>20</v>
      </c>
      <c r="P51" s="15" t="s">
        <v>28</v>
      </c>
      <c r="Q51" s="15">
        <v>6.5</v>
      </c>
      <c r="R51" s="15">
        <v>8</v>
      </c>
      <c r="S51" s="131" t="s">
        <v>34</v>
      </c>
      <c r="T51" s="10" t="s">
        <v>113</v>
      </c>
      <c r="U51" s="15" t="s">
        <v>75</v>
      </c>
      <c r="V51" s="15" t="s">
        <v>90</v>
      </c>
      <c r="W51" s="131" t="s">
        <v>34</v>
      </c>
      <c r="X51" s="10" t="s">
        <v>1337</v>
      </c>
      <c r="Y51" s="25" t="s">
        <v>1338</v>
      </c>
      <c r="Z51" s="25" t="s">
        <v>1339</v>
      </c>
    </row>
    <row r="52" spans="1:26" ht="15.9" customHeight="1" x14ac:dyDescent="0.25">
      <c r="A52" s="10" t="s">
        <v>1300</v>
      </c>
      <c r="B52" s="10" t="s">
        <v>81</v>
      </c>
      <c r="C52" s="10" t="s">
        <v>161</v>
      </c>
      <c r="D52" s="10" t="s">
        <v>83</v>
      </c>
      <c r="E52" s="10" t="s">
        <v>273</v>
      </c>
      <c r="F52" s="15">
        <v>2.9</v>
      </c>
      <c r="G52" s="15" t="s">
        <v>67</v>
      </c>
      <c r="H52" s="10">
        <f>Table3[[#This Row],[Concentration effective (avant conversion)]]*1000</f>
        <v>2900</v>
      </c>
      <c r="I52" s="15" t="s">
        <v>925</v>
      </c>
      <c r="J52" s="131" t="s">
        <v>34</v>
      </c>
      <c r="K52" s="15" t="s">
        <v>69</v>
      </c>
      <c r="L52" s="18" t="s">
        <v>70</v>
      </c>
      <c r="M52" s="18" t="s">
        <v>87</v>
      </c>
      <c r="N52" s="18" t="s">
        <v>72</v>
      </c>
      <c r="O52" s="15">
        <v>20</v>
      </c>
      <c r="P52" s="15" t="s">
        <v>28</v>
      </c>
      <c r="Q52" s="15">
        <v>6.5</v>
      </c>
      <c r="R52" s="15">
        <v>0</v>
      </c>
      <c r="S52" s="131" t="s">
        <v>34</v>
      </c>
      <c r="T52" s="10" t="s">
        <v>113</v>
      </c>
      <c r="U52" s="15" t="s">
        <v>75</v>
      </c>
      <c r="V52" s="15" t="s">
        <v>90</v>
      </c>
      <c r="W52" s="131" t="s">
        <v>34</v>
      </c>
      <c r="X52" s="10" t="s">
        <v>1337</v>
      </c>
      <c r="Y52" s="25" t="s">
        <v>1338</v>
      </c>
      <c r="Z52" s="25" t="s">
        <v>1339</v>
      </c>
    </row>
    <row r="53" spans="1:26" ht="15.9" customHeight="1" x14ac:dyDescent="0.25">
      <c r="A53" s="10" t="s">
        <v>1300</v>
      </c>
      <c r="B53" s="10" t="s">
        <v>81</v>
      </c>
      <c r="C53" s="10" t="s">
        <v>161</v>
      </c>
      <c r="D53" s="10" t="s">
        <v>83</v>
      </c>
      <c r="E53" s="10" t="s">
        <v>273</v>
      </c>
      <c r="F53" s="15">
        <v>3.9</v>
      </c>
      <c r="G53" s="15" t="s">
        <v>67</v>
      </c>
      <c r="H53" s="10">
        <f>Table3[[#This Row],[Concentration effective (avant conversion)]]*1000</f>
        <v>3900</v>
      </c>
      <c r="I53" s="15" t="s">
        <v>98</v>
      </c>
      <c r="J53" s="131" t="s">
        <v>34</v>
      </c>
      <c r="K53" s="15" t="s">
        <v>69</v>
      </c>
      <c r="L53" s="18" t="s">
        <v>70</v>
      </c>
      <c r="M53" s="18" t="s">
        <v>87</v>
      </c>
      <c r="N53" s="18" t="s">
        <v>72</v>
      </c>
      <c r="O53" s="15">
        <v>20</v>
      </c>
      <c r="P53" s="15" t="s">
        <v>28</v>
      </c>
      <c r="Q53" s="15">
        <v>6.5</v>
      </c>
      <c r="R53" s="15">
        <v>8</v>
      </c>
      <c r="S53" s="131" t="s">
        <v>34</v>
      </c>
      <c r="T53" s="10" t="s">
        <v>113</v>
      </c>
      <c r="U53" s="15" t="s">
        <v>75</v>
      </c>
      <c r="V53" s="15" t="s">
        <v>90</v>
      </c>
      <c r="W53" s="131" t="s">
        <v>34</v>
      </c>
      <c r="X53" s="10" t="s">
        <v>1337</v>
      </c>
      <c r="Y53" s="25" t="s">
        <v>1338</v>
      </c>
      <c r="Z53" s="25" t="s">
        <v>1339</v>
      </c>
    </row>
    <row r="54" spans="1:26" ht="15.9" customHeight="1" x14ac:dyDescent="0.25">
      <c r="A54" s="10" t="s">
        <v>1300</v>
      </c>
      <c r="B54" s="10" t="s">
        <v>81</v>
      </c>
      <c r="C54" s="10" t="s">
        <v>161</v>
      </c>
      <c r="D54" s="10" t="s">
        <v>83</v>
      </c>
      <c r="E54" s="10" t="s">
        <v>273</v>
      </c>
      <c r="F54" s="15">
        <v>4.3</v>
      </c>
      <c r="G54" s="15" t="s">
        <v>67</v>
      </c>
      <c r="H54" s="10">
        <f>Table3[[#This Row],[Concentration effective (avant conversion)]]*1000</f>
        <v>4300</v>
      </c>
      <c r="I54" s="15" t="s">
        <v>925</v>
      </c>
      <c r="J54" s="131" t="s">
        <v>34</v>
      </c>
      <c r="K54" s="15" t="s">
        <v>69</v>
      </c>
      <c r="L54" s="18" t="s">
        <v>70</v>
      </c>
      <c r="M54" s="18" t="s">
        <v>87</v>
      </c>
      <c r="N54" s="18" t="s">
        <v>72</v>
      </c>
      <c r="O54" s="15">
        <v>20</v>
      </c>
      <c r="P54" s="15" t="s">
        <v>28</v>
      </c>
      <c r="Q54" s="15">
        <v>6.5</v>
      </c>
      <c r="R54" s="15">
        <v>8</v>
      </c>
      <c r="S54" s="131" t="s">
        <v>34</v>
      </c>
      <c r="T54" s="10" t="s">
        <v>113</v>
      </c>
      <c r="U54" s="15" t="s">
        <v>75</v>
      </c>
      <c r="V54" s="15" t="s">
        <v>90</v>
      </c>
      <c r="W54" s="131" t="s">
        <v>34</v>
      </c>
      <c r="X54" s="10" t="s">
        <v>1337</v>
      </c>
      <c r="Y54" s="25" t="s">
        <v>1338</v>
      </c>
      <c r="Z54" s="21" t="s">
        <v>1339</v>
      </c>
    </row>
    <row r="55" spans="1:26" ht="15.9" customHeight="1" x14ac:dyDescent="0.25">
      <c r="A55" s="10" t="s">
        <v>1300</v>
      </c>
      <c r="B55" s="10" t="s">
        <v>129</v>
      </c>
      <c r="C55" s="10" t="s">
        <v>179</v>
      </c>
      <c r="D55" s="10" t="s">
        <v>180</v>
      </c>
      <c r="E55" s="10" t="s">
        <v>571</v>
      </c>
      <c r="F55" s="15">
        <v>1.3819999999999999</v>
      </c>
      <c r="G55" s="15" t="s">
        <v>67</v>
      </c>
      <c r="H55" s="10">
        <f>Table3[[#This Row],[Concentration effective (avant conversion)]]*1000</f>
        <v>1382</v>
      </c>
      <c r="I55" s="15" t="s">
        <v>112</v>
      </c>
      <c r="J55" s="131" t="s">
        <v>34</v>
      </c>
      <c r="K55" s="10" t="s">
        <v>1340</v>
      </c>
      <c r="L55" s="18" t="s">
        <v>121</v>
      </c>
      <c r="M55" s="18" t="s">
        <v>87</v>
      </c>
      <c r="N55" s="18" t="s">
        <v>72</v>
      </c>
      <c r="O55" s="15" t="s">
        <v>1341</v>
      </c>
      <c r="P55" s="15" t="s">
        <v>28</v>
      </c>
      <c r="Q55" s="15" t="s">
        <v>1342</v>
      </c>
      <c r="R55" s="15">
        <v>8</v>
      </c>
      <c r="S55" s="131" t="s">
        <v>34</v>
      </c>
      <c r="T55" s="10" t="s">
        <v>263</v>
      </c>
      <c r="U55" s="15" t="s">
        <v>75</v>
      </c>
      <c r="V55" s="10" t="s">
        <v>90</v>
      </c>
      <c r="W55" s="131" t="s">
        <v>34</v>
      </c>
      <c r="X55" s="10" t="s">
        <v>1343</v>
      </c>
      <c r="Y55" s="25" t="s">
        <v>1344</v>
      </c>
      <c r="Z55" s="21" t="s">
        <v>1345</v>
      </c>
    </row>
    <row r="56" spans="1:26" ht="15.9" customHeight="1" x14ac:dyDescent="0.25">
      <c r="A56" s="6" t="s">
        <v>1300</v>
      </c>
      <c r="B56" s="10" t="s">
        <v>81</v>
      </c>
      <c r="C56" s="10" t="s">
        <v>161</v>
      </c>
      <c r="D56" s="10" t="s">
        <v>83</v>
      </c>
      <c r="E56" s="10" t="s">
        <v>273</v>
      </c>
      <c r="F56" s="15">
        <v>2.4750000000000001</v>
      </c>
      <c r="G56" s="15" t="s">
        <v>67</v>
      </c>
      <c r="H56" s="10">
        <f>Table3[[#This Row],[Concentration effective (avant conversion)]]*1000</f>
        <v>2475</v>
      </c>
      <c r="I56" s="15" t="s">
        <v>112</v>
      </c>
      <c r="J56" s="131" t="s">
        <v>34</v>
      </c>
      <c r="K56" s="10" t="s">
        <v>1346</v>
      </c>
      <c r="L56" s="18" t="s">
        <v>70</v>
      </c>
      <c r="M56" s="18" t="s">
        <v>87</v>
      </c>
      <c r="N56" s="18" t="s">
        <v>72</v>
      </c>
      <c r="O56" s="15" t="s">
        <v>628</v>
      </c>
      <c r="P56" s="15" t="s">
        <v>28</v>
      </c>
      <c r="Q56" s="15" t="s">
        <v>1347</v>
      </c>
      <c r="R56" s="15">
        <v>0</v>
      </c>
      <c r="S56" s="131" t="s">
        <v>34</v>
      </c>
      <c r="T56" s="10" t="s">
        <v>113</v>
      </c>
      <c r="U56" s="15" t="s">
        <v>75</v>
      </c>
      <c r="V56" s="15" t="s">
        <v>90</v>
      </c>
      <c r="W56" s="131" t="s">
        <v>34</v>
      </c>
      <c r="X56" s="10" t="s">
        <v>1343</v>
      </c>
      <c r="Y56" s="25" t="s">
        <v>1344</v>
      </c>
      <c r="Z56" s="21" t="s">
        <v>1348</v>
      </c>
    </row>
    <row r="57" spans="1:26" ht="15.9" customHeight="1" x14ac:dyDescent="0.25">
      <c r="A57" s="6" t="s">
        <v>1300</v>
      </c>
      <c r="B57" s="10" t="s">
        <v>81</v>
      </c>
      <c r="C57" s="10" t="s">
        <v>161</v>
      </c>
      <c r="D57" s="10" t="s">
        <v>83</v>
      </c>
      <c r="E57" s="10" t="s">
        <v>273</v>
      </c>
      <c r="F57" s="15">
        <v>6.9249999999999998</v>
      </c>
      <c r="G57" s="15" t="s">
        <v>67</v>
      </c>
      <c r="H57" s="10">
        <f>Table3[[#This Row],[Concentration effective (avant conversion)]]*1000</f>
        <v>6925</v>
      </c>
      <c r="I57" s="15" t="s">
        <v>112</v>
      </c>
      <c r="J57" s="131" t="s">
        <v>34</v>
      </c>
      <c r="K57" s="10" t="s">
        <v>1349</v>
      </c>
      <c r="L57" s="18" t="s">
        <v>70</v>
      </c>
      <c r="M57" s="18" t="s">
        <v>87</v>
      </c>
      <c r="N57" s="18" t="s">
        <v>72</v>
      </c>
      <c r="O57" s="15" t="s">
        <v>628</v>
      </c>
      <c r="P57" s="15" t="s">
        <v>28</v>
      </c>
      <c r="Q57" s="15" t="s">
        <v>1347</v>
      </c>
      <c r="R57" s="15">
        <v>8</v>
      </c>
      <c r="S57" s="131" t="s">
        <v>34</v>
      </c>
      <c r="T57" s="10" t="s">
        <v>113</v>
      </c>
      <c r="U57" s="15" t="s">
        <v>75</v>
      </c>
      <c r="V57" s="15" t="s">
        <v>90</v>
      </c>
      <c r="W57" s="131" t="s">
        <v>34</v>
      </c>
      <c r="X57" s="10" t="s">
        <v>1343</v>
      </c>
      <c r="Y57" s="25" t="s">
        <v>1344</v>
      </c>
      <c r="Z57" s="21" t="s">
        <v>1348</v>
      </c>
    </row>
    <row r="58" spans="1:26" ht="15.9" customHeight="1" x14ac:dyDescent="0.25">
      <c r="A58" s="6" t="s">
        <v>1300</v>
      </c>
      <c r="B58" s="10" t="s">
        <v>129</v>
      </c>
      <c r="C58" s="10" t="s">
        <v>179</v>
      </c>
      <c r="D58" s="10" t="s">
        <v>180</v>
      </c>
      <c r="E58" s="10" t="s">
        <v>571</v>
      </c>
      <c r="F58" s="15" t="s">
        <v>1350</v>
      </c>
      <c r="G58" s="15" t="s">
        <v>67</v>
      </c>
      <c r="H58" s="10" t="e">
        <f>Table3[[#This Row],[Concentration effective (avant conversion)]]*1000</f>
        <v>#VALUE!</v>
      </c>
      <c r="I58" s="15" t="s">
        <v>112</v>
      </c>
      <c r="J58" s="131" t="s">
        <v>34</v>
      </c>
      <c r="K58" s="10" t="s">
        <v>1351</v>
      </c>
      <c r="L58" s="18" t="s">
        <v>121</v>
      </c>
      <c r="M58" s="18" t="s">
        <v>87</v>
      </c>
      <c r="N58" s="18" t="s">
        <v>72</v>
      </c>
      <c r="O58" s="15" t="s">
        <v>1341</v>
      </c>
      <c r="P58" s="15" t="s">
        <v>28</v>
      </c>
      <c r="Q58" s="15" t="s">
        <v>1342</v>
      </c>
      <c r="R58" s="15">
        <v>0</v>
      </c>
      <c r="S58" s="131" t="s">
        <v>34</v>
      </c>
      <c r="T58" s="10" t="s">
        <v>263</v>
      </c>
      <c r="U58" s="15" t="s">
        <v>75</v>
      </c>
      <c r="V58" s="10" t="s">
        <v>90</v>
      </c>
      <c r="W58" s="131" t="s">
        <v>34</v>
      </c>
      <c r="X58" s="10" t="s">
        <v>1343</v>
      </c>
      <c r="Y58" s="25" t="s">
        <v>1344</v>
      </c>
      <c r="Z58" s="21" t="s">
        <v>1345</v>
      </c>
    </row>
    <row r="59" spans="1:26" ht="15.9" customHeight="1" x14ac:dyDescent="0.25">
      <c r="A59" s="6" t="s">
        <v>1300</v>
      </c>
      <c r="B59" s="10" t="s">
        <v>63</v>
      </c>
      <c r="C59" s="10" t="s">
        <v>238</v>
      </c>
      <c r="D59" s="10" t="s">
        <v>239</v>
      </c>
      <c r="E59" s="10" t="s">
        <v>66</v>
      </c>
      <c r="F59" s="15" t="s">
        <v>1352</v>
      </c>
      <c r="G59" s="15" t="s">
        <v>67</v>
      </c>
      <c r="H59" s="10" t="s">
        <v>1092</v>
      </c>
      <c r="I59" s="15" t="s">
        <v>112</v>
      </c>
      <c r="J59" s="131" t="s">
        <v>34</v>
      </c>
      <c r="K59" s="15" t="s">
        <v>69</v>
      </c>
      <c r="L59" s="18" t="s">
        <v>70</v>
      </c>
      <c r="M59" s="18" t="s">
        <v>122</v>
      </c>
      <c r="N59" s="18" t="s">
        <v>72</v>
      </c>
      <c r="O59" s="15" t="s">
        <v>1353</v>
      </c>
      <c r="P59" s="15" t="s">
        <v>28</v>
      </c>
      <c r="Q59" s="15" t="s">
        <v>1354</v>
      </c>
      <c r="R59" s="15">
        <v>0</v>
      </c>
      <c r="S59" s="131" t="s">
        <v>34</v>
      </c>
      <c r="T59" s="10" t="s">
        <v>263</v>
      </c>
      <c r="U59" s="15" t="s">
        <v>75</v>
      </c>
      <c r="V59" s="10" t="s">
        <v>90</v>
      </c>
      <c r="W59" s="131" t="s">
        <v>34</v>
      </c>
      <c r="X59" s="10" t="s">
        <v>1343</v>
      </c>
      <c r="Y59" s="25" t="s">
        <v>1344</v>
      </c>
      <c r="Z59" s="21" t="s">
        <v>1976</v>
      </c>
    </row>
    <row r="60" spans="1:26" ht="15.9" customHeight="1" x14ac:dyDescent="0.25">
      <c r="A60" s="6" t="s">
        <v>1300</v>
      </c>
      <c r="B60" s="10" t="s">
        <v>63</v>
      </c>
      <c r="C60" s="10" t="s">
        <v>238</v>
      </c>
      <c r="D60" s="10" t="s">
        <v>239</v>
      </c>
      <c r="E60" s="10" t="s">
        <v>66</v>
      </c>
      <c r="F60" s="15" t="s">
        <v>1355</v>
      </c>
      <c r="G60" s="15" t="s">
        <v>67</v>
      </c>
      <c r="H60" s="10" t="s">
        <v>1356</v>
      </c>
      <c r="I60" s="15" t="s">
        <v>112</v>
      </c>
      <c r="J60" s="131" t="s">
        <v>34</v>
      </c>
      <c r="K60" s="15" t="s">
        <v>69</v>
      </c>
      <c r="L60" s="18" t="s">
        <v>70</v>
      </c>
      <c r="M60" s="18" t="s">
        <v>122</v>
      </c>
      <c r="N60" s="18" t="s">
        <v>72</v>
      </c>
      <c r="O60" s="15" t="s">
        <v>1353</v>
      </c>
      <c r="P60" s="15" t="s">
        <v>28</v>
      </c>
      <c r="Q60" s="15" t="s">
        <v>1354</v>
      </c>
      <c r="R60" s="15">
        <v>8</v>
      </c>
      <c r="S60" s="131" t="s">
        <v>34</v>
      </c>
      <c r="T60" s="10" t="s">
        <v>263</v>
      </c>
      <c r="U60" s="15" t="s">
        <v>75</v>
      </c>
      <c r="V60" s="10" t="s">
        <v>90</v>
      </c>
      <c r="W60" s="131" t="s">
        <v>34</v>
      </c>
      <c r="X60" s="10" t="s">
        <v>1343</v>
      </c>
      <c r="Y60" s="25" t="s">
        <v>1344</v>
      </c>
      <c r="Z60" s="21" t="s">
        <v>1976</v>
      </c>
    </row>
    <row r="61" spans="1:26" ht="15.9" customHeight="1" x14ac:dyDescent="0.25">
      <c r="A61" s="45" t="s">
        <v>1255</v>
      </c>
      <c r="B61" s="10" t="s">
        <v>63</v>
      </c>
      <c r="C61" s="10" t="s">
        <v>238</v>
      </c>
      <c r="D61" s="10" t="s">
        <v>239</v>
      </c>
      <c r="E61" s="10" t="s">
        <v>66</v>
      </c>
      <c r="F61" s="15">
        <v>11.27</v>
      </c>
      <c r="G61" s="15" t="s">
        <v>410</v>
      </c>
      <c r="H61" s="10">
        <f>Table3[[#This Row],[Concentration effective (avant conversion)]]*1000</f>
        <v>11270</v>
      </c>
      <c r="I61" s="15" t="s">
        <v>86</v>
      </c>
      <c r="J61" s="131" t="s">
        <v>34</v>
      </c>
      <c r="K61" s="15" t="s">
        <v>69</v>
      </c>
      <c r="L61" s="18" t="s">
        <v>70</v>
      </c>
      <c r="M61" s="18" t="s">
        <v>87</v>
      </c>
      <c r="N61" s="18" t="s">
        <v>72</v>
      </c>
      <c r="O61" s="15">
        <v>26</v>
      </c>
      <c r="P61" s="15" t="s">
        <v>28</v>
      </c>
      <c r="Q61" s="15" t="s">
        <v>28</v>
      </c>
      <c r="R61" s="15" t="s">
        <v>28</v>
      </c>
      <c r="S61" s="131" t="s">
        <v>34</v>
      </c>
      <c r="T61" s="10" t="s">
        <v>74</v>
      </c>
      <c r="U61" s="15" t="s">
        <v>75</v>
      </c>
      <c r="V61" s="15" t="s">
        <v>90</v>
      </c>
      <c r="W61" s="131" t="s">
        <v>34</v>
      </c>
      <c r="X61" s="10" t="s">
        <v>411</v>
      </c>
      <c r="Y61" s="25" t="s">
        <v>412</v>
      </c>
      <c r="Z61" s="21" t="s">
        <v>413</v>
      </c>
    </row>
    <row r="62" spans="1:26" ht="15.9" customHeight="1" x14ac:dyDescent="0.25">
      <c r="A62" s="45" t="s">
        <v>1255</v>
      </c>
      <c r="B62" s="10" t="s">
        <v>81</v>
      </c>
      <c r="C62" s="10" t="s">
        <v>282</v>
      </c>
      <c r="D62" s="10" t="s">
        <v>283</v>
      </c>
      <c r="E62" s="10" t="s">
        <v>328</v>
      </c>
      <c r="F62" s="15">
        <v>1.52</v>
      </c>
      <c r="G62" s="15" t="s">
        <v>67</v>
      </c>
      <c r="H62" s="10">
        <f>Table3[[#This Row],[Concentration effective (avant conversion)]]*1000</f>
        <v>1520</v>
      </c>
      <c r="I62" s="15" t="s">
        <v>435</v>
      </c>
      <c r="J62" s="131" t="s">
        <v>34</v>
      </c>
      <c r="K62" s="10" t="s">
        <v>1357</v>
      </c>
      <c r="L62" s="18" t="s">
        <v>70</v>
      </c>
      <c r="M62" s="18" t="s">
        <v>28</v>
      </c>
      <c r="N62" s="18" t="s">
        <v>72</v>
      </c>
      <c r="O62" s="15">
        <v>25</v>
      </c>
      <c r="P62" s="15" t="s">
        <v>28</v>
      </c>
      <c r="Q62" s="15" t="s">
        <v>28</v>
      </c>
      <c r="R62" s="15" t="s">
        <v>28</v>
      </c>
      <c r="S62" s="131" t="s">
        <v>34</v>
      </c>
      <c r="T62" s="10" t="s">
        <v>263</v>
      </c>
      <c r="U62" s="15" t="s">
        <v>75</v>
      </c>
      <c r="V62" s="15" t="s">
        <v>90</v>
      </c>
      <c r="W62" s="131" t="s">
        <v>34</v>
      </c>
      <c r="X62" s="10" t="s">
        <v>428</v>
      </c>
      <c r="Y62" s="25" t="s">
        <v>429</v>
      </c>
      <c r="Z62" s="21" t="s">
        <v>432</v>
      </c>
    </row>
    <row r="63" spans="1:26" ht="15.9" customHeight="1" x14ac:dyDescent="0.25">
      <c r="A63" s="45" t="s">
        <v>1255</v>
      </c>
      <c r="B63" s="10" t="s">
        <v>81</v>
      </c>
      <c r="C63" s="10" t="s">
        <v>282</v>
      </c>
      <c r="D63" s="10" t="s">
        <v>283</v>
      </c>
      <c r="E63" s="10" t="s">
        <v>328</v>
      </c>
      <c r="F63" s="15">
        <v>15.2</v>
      </c>
      <c r="G63" s="15" t="s">
        <v>67</v>
      </c>
      <c r="H63" s="10">
        <f>Table3[[#This Row],[Concentration effective (avant conversion)]]*1000</f>
        <v>15200</v>
      </c>
      <c r="I63" s="15" t="s">
        <v>86</v>
      </c>
      <c r="J63" s="131" t="s">
        <v>34</v>
      </c>
      <c r="K63" s="10" t="s">
        <v>1358</v>
      </c>
      <c r="L63" s="18" t="s">
        <v>70</v>
      </c>
      <c r="M63" s="18" t="s">
        <v>28</v>
      </c>
      <c r="N63" s="18" t="s">
        <v>72</v>
      </c>
      <c r="O63" s="15">
        <v>25</v>
      </c>
      <c r="P63" s="15" t="s">
        <v>28</v>
      </c>
      <c r="Q63" s="15" t="s">
        <v>28</v>
      </c>
      <c r="R63" s="15" t="s">
        <v>28</v>
      </c>
      <c r="S63" s="131" t="s">
        <v>34</v>
      </c>
      <c r="T63" s="10" t="s">
        <v>263</v>
      </c>
      <c r="U63" s="15" t="s">
        <v>75</v>
      </c>
      <c r="V63" s="15" t="s">
        <v>90</v>
      </c>
      <c r="W63" s="131" t="s">
        <v>34</v>
      </c>
      <c r="X63" s="10" t="s">
        <v>428</v>
      </c>
      <c r="Y63" s="25" t="s">
        <v>429</v>
      </c>
      <c r="Z63" s="21" t="s">
        <v>432</v>
      </c>
    </row>
    <row r="64" spans="1:26" ht="15.9" customHeight="1" x14ac:dyDescent="0.25">
      <c r="A64" s="45" t="s">
        <v>1255</v>
      </c>
      <c r="B64" s="10" t="s">
        <v>129</v>
      </c>
      <c r="C64" s="10" t="s">
        <v>422</v>
      </c>
      <c r="D64" s="10" t="s">
        <v>423</v>
      </c>
      <c r="E64" s="10" t="s">
        <v>437</v>
      </c>
      <c r="F64" s="15">
        <v>14.4</v>
      </c>
      <c r="G64" s="15" t="s">
        <v>67</v>
      </c>
      <c r="H64" s="10">
        <f>Table3[[#This Row],[Concentration effective (avant conversion)]]*1000</f>
        <v>14400</v>
      </c>
      <c r="I64" s="15" t="s">
        <v>86</v>
      </c>
      <c r="J64" s="131" t="s">
        <v>34</v>
      </c>
      <c r="K64" s="10" t="s">
        <v>1359</v>
      </c>
      <c r="L64" s="18" t="s">
        <v>121</v>
      </c>
      <c r="M64" s="18" t="s">
        <v>426</v>
      </c>
      <c r="N64" s="18" t="s">
        <v>72</v>
      </c>
      <c r="O64" s="15" t="s">
        <v>427</v>
      </c>
      <c r="P64" s="15" t="s">
        <v>28</v>
      </c>
      <c r="Q64" s="15" t="s">
        <v>28</v>
      </c>
      <c r="R64" s="15" t="s">
        <v>28</v>
      </c>
      <c r="S64" s="131" t="s">
        <v>34</v>
      </c>
      <c r="T64" s="10" t="s">
        <v>263</v>
      </c>
      <c r="U64" s="15" t="s">
        <v>75</v>
      </c>
      <c r="V64" s="15" t="s">
        <v>90</v>
      </c>
      <c r="W64" s="131" t="s">
        <v>34</v>
      </c>
      <c r="X64" s="10" t="s">
        <v>428</v>
      </c>
      <c r="Y64" s="25" t="s">
        <v>429</v>
      </c>
      <c r="Z64" s="21" t="s">
        <v>1071</v>
      </c>
    </row>
    <row r="65" spans="1:26" ht="15.9" customHeight="1" x14ac:dyDescent="0.25">
      <c r="A65" s="45" t="s">
        <v>1255</v>
      </c>
      <c r="B65" s="10" t="s">
        <v>129</v>
      </c>
      <c r="C65" s="10" t="s">
        <v>422</v>
      </c>
      <c r="D65" s="10" t="s">
        <v>423</v>
      </c>
      <c r="E65" s="10" t="s">
        <v>433</v>
      </c>
      <c r="F65" s="15">
        <v>14.2</v>
      </c>
      <c r="G65" s="15" t="s">
        <v>67</v>
      </c>
      <c r="H65" s="10">
        <f>Table3[[#This Row],[Concentration effective (avant conversion)]]*1000</f>
        <v>14200</v>
      </c>
      <c r="I65" s="15" t="s">
        <v>86</v>
      </c>
      <c r="J65" s="131" t="s">
        <v>34</v>
      </c>
      <c r="K65" s="10" t="s">
        <v>1360</v>
      </c>
      <c r="L65" s="18" t="s">
        <v>121</v>
      </c>
      <c r="M65" s="18" t="s">
        <v>426</v>
      </c>
      <c r="N65" s="18" t="s">
        <v>72</v>
      </c>
      <c r="O65" s="15" t="s">
        <v>427</v>
      </c>
      <c r="P65" s="15" t="s">
        <v>28</v>
      </c>
      <c r="Q65" s="15" t="s">
        <v>28</v>
      </c>
      <c r="R65" s="15" t="s">
        <v>28</v>
      </c>
      <c r="S65" s="131" t="s">
        <v>34</v>
      </c>
      <c r="T65" s="10" t="s">
        <v>263</v>
      </c>
      <c r="U65" s="15" t="s">
        <v>75</v>
      </c>
      <c r="V65" s="15" t="s">
        <v>90</v>
      </c>
      <c r="W65" s="131" t="s">
        <v>34</v>
      </c>
      <c r="X65" s="10" t="s">
        <v>428</v>
      </c>
      <c r="Y65" s="25" t="s">
        <v>429</v>
      </c>
      <c r="Z65" s="21" t="s">
        <v>1071</v>
      </c>
    </row>
    <row r="66" spans="1:26" ht="15.9" customHeight="1" x14ac:dyDescent="0.25">
      <c r="A66" s="45" t="s">
        <v>1255</v>
      </c>
      <c r="B66" s="10" t="s">
        <v>129</v>
      </c>
      <c r="C66" s="10" t="s">
        <v>422</v>
      </c>
      <c r="D66" s="10" t="s">
        <v>423</v>
      </c>
      <c r="E66" s="10" t="s">
        <v>439</v>
      </c>
      <c r="F66" s="15">
        <v>19.2</v>
      </c>
      <c r="G66" s="15" t="s">
        <v>67</v>
      </c>
      <c r="H66" s="10">
        <f>Table3[[#This Row],[Concentration effective (avant conversion)]]*1000</f>
        <v>19200</v>
      </c>
      <c r="I66" s="15" t="s">
        <v>86</v>
      </c>
      <c r="J66" s="131" t="s">
        <v>34</v>
      </c>
      <c r="K66" s="10" t="s">
        <v>1361</v>
      </c>
      <c r="L66" s="18" t="s">
        <v>121</v>
      </c>
      <c r="M66" s="18" t="s">
        <v>426</v>
      </c>
      <c r="N66" s="18" t="s">
        <v>72</v>
      </c>
      <c r="O66" s="15" t="s">
        <v>427</v>
      </c>
      <c r="P66" s="15" t="s">
        <v>28</v>
      </c>
      <c r="Q66" s="15" t="s">
        <v>28</v>
      </c>
      <c r="R66" s="15" t="s">
        <v>28</v>
      </c>
      <c r="S66" s="131" t="s">
        <v>34</v>
      </c>
      <c r="T66" s="10" t="s">
        <v>263</v>
      </c>
      <c r="U66" s="15" t="s">
        <v>75</v>
      </c>
      <c r="V66" s="15" t="s">
        <v>90</v>
      </c>
      <c r="W66" s="131" t="s">
        <v>34</v>
      </c>
      <c r="X66" s="10" t="s">
        <v>428</v>
      </c>
      <c r="Y66" s="25" t="s">
        <v>429</v>
      </c>
      <c r="Z66" s="21" t="s">
        <v>1071</v>
      </c>
    </row>
    <row r="67" spans="1:26" ht="15.9" customHeight="1" x14ac:dyDescent="0.25">
      <c r="A67" s="45" t="s">
        <v>1255</v>
      </c>
      <c r="B67" s="10" t="s">
        <v>129</v>
      </c>
      <c r="C67" s="10" t="s">
        <v>422</v>
      </c>
      <c r="D67" s="10" t="s">
        <v>423</v>
      </c>
      <c r="E67" s="10" t="s">
        <v>441</v>
      </c>
      <c r="F67" s="15">
        <v>28</v>
      </c>
      <c r="G67" s="15" t="s">
        <v>67</v>
      </c>
      <c r="H67" s="10">
        <f>Table3[[#This Row],[Concentration effective (avant conversion)]]*1000</f>
        <v>28000</v>
      </c>
      <c r="I67" s="15" t="s">
        <v>86</v>
      </c>
      <c r="J67" s="131" t="s">
        <v>34</v>
      </c>
      <c r="K67" s="10" t="s">
        <v>1362</v>
      </c>
      <c r="L67" s="18" t="s">
        <v>121</v>
      </c>
      <c r="M67" s="18" t="s">
        <v>426</v>
      </c>
      <c r="N67" s="18" t="s">
        <v>72</v>
      </c>
      <c r="O67" s="15" t="s">
        <v>427</v>
      </c>
      <c r="P67" s="15" t="s">
        <v>28</v>
      </c>
      <c r="Q67" s="15" t="s">
        <v>28</v>
      </c>
      <c r="R67" s="15" t="s">
        <v>28</v>
      </c>
      <c r="S67" s="131" t="s">
        <v>34</v>
      </c>
      <c r="T67" s="10" t="s">
        <v>263</v>
      </c>
      <c r="U67" s="15" t="s">
        <v>75</v>
      </c>
      <c r="V67" s="15" t="s">
        <v>90</v>
      </c>
      <c r="W67" s="131" t="s">
        <v>34</v>
      </c>
      <c r="X67" s="10" t="s">
        <v>428</v>
      </c>
      <c r="Y67" s="25" t="s">
        <v>429</v>
      </c>
      <c r="Z67" s="21" t="s">
        <v>1071</v>
      </c>
    </row>
    <row r="68" spans="1:26" ht="15.9" customHeight="1" x14ac:dyDescent="0.25">
      <c r="A68" s="45" t="s">
        <v>1255</v>
      </c>
      <c r="B68" s="10" t="s">
        <v>129</v>
      </c>
      <c r="C68" s="10" t="s">
        <v>422</v>
      </c>
      <c r="D68" s="10" t="s">
        <v>423</v>
      </c>
      <c r="E68" s="10" t="s">
        <v>424</v>
      </c>
      <c r="F68" s="15">
        <v>51.4</v>
      </c>
      <c r="G68" s="15" t="s">
        <v>67</v>
      </c>
      <c r="H68" s="10">
        <f>Table3[[#This Row],[Concentration effective (avant conversion)]]*1000</f>
        <v>51400</v>
      </c>
      <c r="I68" s="15" t="s">
        <v>86</v>
      </c>
      <c r="J68" s="131" t="s">
        <v>34</v>
      </c>
      <c r="K68" s="10" t="s">
        <v>1363</v>
      </c>
      <c r="L68" s="18" t="s">
        <v>121</v>
      </c>
      <c r="M68" s="18" t="s">
        <v>426</v>
      </c>
      <c r="N68" s="18" t="s">
        <v>72</v>
      </c>
      <c r="O68" s="15" t="s">
        <v>427</v>
      </c>
      <c r="P68" s="15" t="s">
        <v>28</v>
      </c>
      <c r="Q68" s="15" t="s">
        <v>28</v>
      </c>
      <c r="R68" s="15" t="s">
        <v>28</v>
      </c>
      <c r="S68" s="131" t="s">
        <v>34</v>
      </c>
      <c r="T68" s="10" t="s">
        <v>263</v>
      </c>
      <c r="U68" s="15" t="s">
        <v>75</v>
      </c>
      <c r="V68" s="15" t="s">
        <v>90</v>
      </c>
      <c r="W68" s="131" t="s">
        <v>34</v>
      </c>
      <c r="X68" s="10" t="s">
        <v>428</v>
      </c>
      <c r="Y68" s="25" t="s">
        <v>429</v>
      </c>
      <c r="Z68" s="21" t="s">
        <v>1071</v>
      </c>
    </row>
    <row r="69" spans="1:26" ht="15.9" customHeight="1" x14ac:dyDescent="0.25">
      <c r="A69" s="45" t="s">
        <v>1261</v>
      </c>
      <c r="B69" s="15" t="s">
        <v>63</v>
      </c>
      <c r="C69" s="15" t="s">
        <v>186</v>
      </c>
      <c r="D69" s="15" t="s">
        <v>187</v>
      </c>
      <c r="E69" s="15" t="s">
        <v>463</v>
      </c>
      <c r="F69" s="131" t="s">
        <v>34</v>
      </c>
      <c r="G69" s="131" t="s">
        <v>34</v>
      </c>
      <c r="H69" s="15">
        <v>149</v>
      </c>
      <c r="I69" s="15" t="s">
        <v>112</v>
      </c>
      <c r="J69" s="131" t="s">
        <v>34</v>
      </c>
      <c r="K69" s="15" t="s">
        <v>1364</v>
      </c>
      <c r="L69" s="18" t="s">
        <v>121</v>
      </c>
      <c r="M69" s="18" t="s">
        <v>122</v>
      </c>
      <c r="N69" s="18" t="s">
        <v>72</v>
      </c>
      <c r="O69" s="15">
        <v>12</v>
      </c>
      <c r="P69" s="131" t="s">
        <v>190</v>
      </c>
      <c r="Q69" s="15" t="s">
        <v>445</v>
      </c>
      <c r="R69" s="15" t="s">
        <v>28</v>
      </c>
      <c r="S69" s="131" t="s">
        <v>34</v>
      </c>
      <c r="T69" s="15" t="s">
        <v>113</v>
      </c>
      <c r="U69" s="15" t="s">
        <v>75</v>
      </c>
      <c r="V69" s="15" t="s">
        <v>90</v>
      </c>
      <c r="W69" s="131" t="s">
        <v>34</v>
      </c>
      <c r="X69" s="15" t="s">
        <v>196</v>
      </c>
      <c r="Y69" s="56" t="s">
        <v>197</v>
      </c>
      <c r="Z69" s="17" t="s">
        <v>1365</v>
      </c>
    </row>
    <row r="70" spans="1:26" ht="15.9" customHeight="1" x14ac:dyDescent="0.25">
      <c r="A70" s="45" t="s">
        <v>1261</v>
      </c>
      <c r="B70" s="15" t="s">
        <v>63</v>
      </c>
      <c r="C70" s="15" t="s">
        <v>96</v>
      </c>
      <c r="D70" s="15" t="s">
        <v>97</v>
      </c>
      <c r="E70" s="15" t="s">
        <v>453</v>
      </c>
      <c r="F70" s="131" t="s">
        <v>34</v>
      </c>
      <c r="G70" s="131" t="s">
        <v>34</v>
      </c>
      <c r="H70" s="15">
        <v>35.1</v>
      </c>
      <c r="I70" s="15" t="s">
        <v>112</v>
      </c>
      <c r="J70" s="131" t="s">
        <v>34</v>
      </c>
      <c r="K70" s="15" t="s">
        <v>1366</v>
      </c>
      <c r="L70" s="15" t="s">
        <v>121</v>
      </c>
      <c r="M70" s="15" t="s">
        <v>122</v>
      </c>
      <c r="N70" s="15" t="s">
        <v>72</v>
      </c>
      <c r="O70" s="15">
        <v>25</v>
      </c>
      <c r="P70" s="131" t="s">
        <v>190</v>
      </c>
      <c r="Q70" s="15" t="s">
        <v>195</v>
      </c>
      <c r="R70" s="15" t="s">
        <v>28</v>
      </c>
      <c r="S70" s="131" t="s">
        <v>34</v>
      </c>
      <c r="T70" s="15" t="s">
        <v>113</v>
      </c>
      <c r="U70" s="15" t="s">
        <v>75</v>
      </c>
      <c r="V70" s="15" t="s">
        <v>90</v>
      </c>
      <c r="W70" s="131" t="s">
        <v>34</v>
      </c>
      <c r="X70" s="15" t="s">
        <v>196</v>
      </c>
      <c r="Y70" s="56" t="s">
        <v>197</v>
      </c>
      <c r="Z70" s="17" t="s">
        <v>1365</v>
      </c>
    </row>
    <row r="71" spans="1:26" ht="15.9" customHeight="1" x14ac:dyDescent="0.25">
      <c r="A71" s="45" t="s">
        <v>1261</v>
      </c>
      <c r="B71" s="15" t="s">
        <v>63</v>
      </c>
      <c r="C71" s="15" t="s">
        <v>96</v>
      </c>
      <c r="D71" s="15" t="s">
        <v>97</v>
      </c>
      <c r="E71" s="15" t="s">
        <v>447</v>
      </c>
      <c r="F71" s="131" t="s">
        <v>34</v>
      </c>
      <c r="G71" s="131" t="s">
        <v>34</v>
      </c>
      <c r="H71" s="15">
        <v>44.1</v>
      </c>
      <c r="I71" s="15" t="s">
        <v>112</v>
      </c>
      <c r="J71" s="131" t="s">
        <v>34</v>
      </c>
      <c r="K71" s="15" t="s">
        <v>1367</v>
      </c>
      <c r="L71" s="15" t="s">
        <v>121</v>
      </c>
      <c r="M71" s="15" t="s">
        <v>122</v>
      </c>
      <c r="N71" s="15" t="s">
        <v>72</v>
      </c>
      <c r="O71" s="15">
        <v>25</v>
      </c>
      <c r="P71" s="131" t="s">
        <v>190</v>
      </c>
      <c r="Q71" s="15" t="s">
        <v>195</v>
      </c>
      <c r="R71" s="15" t="s">
        <v>28</v>
      </c>
      <c r="S71" s="131" t="s">
        <v>34</v>
      </c>
      <c r="T71" s="15" t="s">
        <v>113</v>
      </c>
      <c r="U71" s="15" t="s">
        <v>75</v>
      </c>
      <c r="V71" s="15" t="s">
        <v>90</v>
      </c>
      <c r="W71" s="131" t="s">
        <v>34</v>
      </c>
      <c r="X71" s="15" t="s">
        <v>196</v>
      </c>
      <c r="Y71" s="56" t="s">
        <v>197</v>
      </c>
      <c r="Z71" s="17" t="s">
        <v>1365</v>
      </c>
    </row>
    <row r="72" spans="1:26" ht="15.9" customHeight="1" x14ac:dyDescent="0.25">
      <c r="A72" s="45" t="s">
        <v>1261</v>
      </c>
      <c r="B72" s="15" t="s">
        <v>63</v>
      </c>
      <c r="C72" s="15" t="s">
        <v>96</v>
      </c>
      <c r="D72" s="15" t="s">
        <v>97</v>
      </c>
      <c r="E72" s="15" t="s">
        <v>464</v>
      </c>
      <c r="F72" s="131" t="s">
        <v>34</v>
      </c>
      <c r="G72" s="131" t="s">
        <v>34</v>
      </c>
      <c r="H72" s="15">
        <v>45.9</v>
      </c>
      <c r="I72" s="15" t="s">
        <v>112</v>
      </c>
      <c r="J72" s="131" t="s">
        <v>34</v>
      </c>
      <c r="K72" s="15" t="s">
        <v>1368</v>
      </c>
      <c r="L72" s="15" t="s">
        <v>121</v>
      </c>
      <c r="M72" s="15" t="s">
        <v>122</v>
      </c>
      <c r="N72" s="15" t="s">
        <v>72</v>
      </c>
      <c r="O72" s="15">
        <v>25</v>
      </c>
      <c r="P72" s="131" t="s">
        <v>190</v>
      </c>
      <c r="Q72" s="15" t="s">
        <v>195</v>
      </c>
      <c r="R72" s="15" t="s">
        <v>28</v>
      </c>
      <c r="S72" s="131" t="s">
        <v>34</v>
      </c>
      <c r="T72" s="15" t="s">
        <v>113</v>
      </c>
      <c r="U72" s="15" t="s">
        <v>75</v>
      </c>
      <c r="V72" s="15" t="s">
        <v>90</v>
      </c>
      <c r="W72" s="131" t="s">
        <v>34</v>
      </c>
      <c r="X72" s="15" t="s">
        <v>196</v>
      </c>
      <c r="Y72" s="56" t="s">
        <v>197</v>
      </c>
      <c r="Z72" s="17" t="s">
        <v>1365</v>
      </c>
    </row>
    <row r="73" spans="1:26" ht="15.9" customHeight="1" x14ac:dyDescent="0.25">
      <c r="A73" s="45" t="s">
        <v>1261</v>
      </c>
      <c r="B73" s="15" t="s">
        <v>63</v>
      </c>
      <c r="C73" s="15" t="s">
        <v>186</v>
      </c>
      <c r="D73" s="15" t="s">
        <v>187</v>
      </c>
      <c r="E73" s="15" t="s">
        <v>459</v>
      </c>
      <c r="F73" s="131" t="s">
        <v>34</v>
      </c>
      <c r="G73" s="131" t="s">
        <v>34</v>
      </c>
      <c r="H73" s="15">
        <v>73.8</v>
      </c>
      <c r="I73" s="15" t="s">
        <v>112</v>
      </c>
      <c r="J73" s="131" t="s">
        <v>34</v>
      </c>
      <c r="K73" s="15" t="s">
        <v>1369</v>
      </c>
      <c r="L73" s="18" t="s">
        <v>121</v>
      </c>
      <c r="M73" s="18" t="s">
        <v>122</v>
      </c>
      <c r="N73" s="18" t="s">
        <v>72</v>
      </c>
      <c r="O73" s="15">
        <v>12</v>
      </c>
      <c r="P73" s="131" t="s">
        <v>190</v>
      </c>
      <c r="Q73" s="15" t="s">
        <v>445</v>
      </c>
      <c r="R73" s="15" t="s">
        <v>28</v>
      </c>
      <c r="S73" s="131" t="s">
        <v>34</v>
      </c>
      <c r="T73" s="15" t="s">
        <v>113</v>
      </c>
      <c r="U73" s="15" t="s">
        <v>75</v>
      </c>
      <c r="V73" s="15" t="s">
        <v>90</v>
      </c>
      <c r="W73" s="131" t="s">
        <v>34</v>
      </c>
      <c r="X73" s="15" t="s">
        <v>196</v>
      </c>
      <c r="Y73" s="56" t="s">
        <v>197</v>
      </c>
      <c r="Z73" s="17" t="s">
        <v>1365</v>
      </c>
    </row>
    <row r="74" spans="1:26" ht="15.9" customHeight="1" x14ac:dyDescent="0.25">
      <c r="A74" s="45" t="s">
        <v>1261</v>
      </c>
      <c r="B74" s="15" t="s">
        <v>63</v>
      </c>
      <c r="C74" s="15" t="s">
        <v>186</v>
      </c>
      <c r="D74" s="15" t="s">
        <v>187</v>
      </c>
      <c r="E74" s="15" t="s">
        <v>188</v>
      </c>
      <c r="F74" s="131" t="s">
        <v>34</v>
      </c>
      <c r="G74" s="131" t="s">
        <v>34</v>
      </c>
      <c r="H74" s="15">
        <v>86.8</v>
      </c>
      <c r="I74" s="15" t="s">
        <v>112</v>
      </c>
      <c r="J74" s="131" t="s">
        <v>34</v>
      </c>
      <c r="K74" s="15" t="s">
        <v>1370</v>
      </c>
      <c r="L74" s="15" t="s">
        <v>121</v>
      </c>
      <c r="M74" s="15" t="s">
        <v>122</v>
      </c>
      <c r="N74" s="15" t="s">
        <v>72</v>
      </c>
      <c r="O74" s="15">
        <v>12</v>
      </c>
      <c r="P74" s="131" t="s">
        <v>190</v>
      </c>
      <c r="Q74" s="15" t="s">
        <v>445</v>
      </c>
      <c r="R74" s="15" t="s">
        <v>28</v>
      </c>
      <c r="S74" s="131" t="s">
        <v>34</v>
      </c>
      <c r="T74" s="15" t="s">
        <v>113</v>
      </c>
      <c r="U74" s="15" t="s">
        <v>75</v>
      </c>
      <c r="V74" s="15" t="s">
        <v>90</v>
      </c>
      <c r="W74" s="131" t="s">
        <v>34</v>
      </c>
      <c r="X74" s="15" t="s">
        <v>196</v>
      </c>
      <c r="Y74" s="56" t="s">
        <v>197</v>
      </c>
      <c r="Z74" s="17" t="s">
        <v>1371</v>
      </c>
    </row>
    <row r="75" spans="1:26" ht="15.9" customHeight="1" x14ac:dyDescent="0.25">
      <c r="A75" s="45" t="s">
        <v>1261</v>
      </c>
      <c r="B75" s="15" t="s">
        <v>63</v>
      </c>
      <c r="C75" s="15" t="s">
        <v>186</v>
      </c>
      <c r="D75" s="15" t="s">
        <v>187</v>
      </c>
      <c r="E75" s="15" t="s">
        <v>460</v>
      </c>
      <c r="F75" s="131" t="s">
        <v>34</v>
      </c>
      <c r="G75" s="131" t="s">
        <v>34</v>
      </c>
      <c r="H75" s="15" t="s">
        <v>1372</v>
      </c>
      <c r="I75" s="15" t="s">
        <v>112</v>
      </c>
      <c r="J75" s="131" t="s">
        <v>34</v>
      </c>
      <c r="K75" s="15" t="s">
        <v>69</v>
      </c>
      <c r="L75" s="18" t="s">
        <v>121</v>
      </c>
      <c r="M75" s="18" t="s">
        <v>122</v>
      </c>
      <c r="N75" s="18" t="s">
        <v>72</v>
      </c>
      <c r="O75" s="15">
        <v>12</v>
      </c>
      <c r="P75" s="131" t="s">
        <v>190</v>
      </c>
      <c r="Q75" s="15" t="s">
        <v>445</v>
      </c>
      <c r="R75" s="15" t="s">
        <v>28</v>
      </c>
      <c r="S75" s="131" t="s">
        <v>34</v>
      </c>
      <c r="T75" s="15" t="s">
        <v>74</v>
      </c>
      <c r="U75" s="15" t="s">
        <v>75</v>
      </c>
      <c r="V75" s="15" t="s">
        <v>90</v>
      </c>
      <c r="W75" s="131" t="s">
        <v>34</v>
      </c>
      <c r="X75" s="15" t="s">
        <v>196</v>
      </c>
      <c r="Y75" s="56" t="s">
        <v>197</v>
      </c>
      <c r="Z75" s="17" t="s">
        <v>1373</v>
      </c>
    </row>
    <row r="76" spans="1:26" ht="15.9" customHeight="1" x14ac:dyDescent="0.25">
      <c r="A76" s="45" t="s">
        <v>1261</v>
      </c>
      <c r="B76" s="15" t="s">
        <v>63</v>
      </c>
      <c r="C76" s="15" t="s">
        <v>186</v>
      </c>
      <c r="D76" s="15" t="s">
        <v>187</v>
      </c>
      <c r="E76" s="15" t="s">
        <v>461</v>
      </c>
      <c r="F76" s="131" t="s">
        <v>34</v>
      </c>
      <c r="G76" s="131" t="s">
        <v>34</v>
      </c>
      <c r="H76" s="15" t="s">
        <v>1372</v>
      </c>
      <c r="I76" s="15" t="s">
        <v>112</v>
      </c>
      <c r="J76" s="131" t="s">
        <v>34</v>
      </c>
      <c r="K76" s="15" t="s">
        <v>69</v>
      </c>
      <c r="L76" s="18" t="s">
        <v>121</v>
      </c>
      <c r="M76" s="18" t="s">
        <v>122</v>
      </c>
      <c r="N76" s="18" t="s">
        <v>72</v>
      </c>
      <c r="O76" s="15">
        <v>12</v>
      </c>
      <c r="P76" s="131" t="s">
        <v>190</v>
      </c>
      <c r="Q76" s="15" t="s">
        <v>445</v>
      </c>
      <c r="R76" s="15" t="s">
        <v>28</v>
      </c>
      <c r="S76" s="131" t="s">
        <v>34</v>
      </c>
      <c r="T76" s="15" t="s">
        <v>74</v>
      </c>
      <c r="U76" s="15" t="s">
        <v>75</v>
      </c>
      <c r="V76" s="15" t="s">
        <v>90</v>
      </c>
      <c r="W76" s="131" t="s">
        <v>34</v>
      </c>
      <c r="X76" s="15" t="s">
        <v>196</v>
      </c>
      <c r="Y76" s="56" t="s">
        <v>197</v>
      </c>
      <c r="Z76" s="17" t="s">
        <v>1373</v>
      </c>
    </row>
    <row r="77" spans="1:26" ht="15.9" customHeight="1" x14ac:dyDescent="0.25">
      <c r="A77" s="45" t="s">
        <v>1261</v>
      </c>
      <c r="B77" s="15" t="s">
        <v>63</v>
      </c>
      <c r="C77" s="15" t="s">
        <v>186</v>
      </c>
      <c r="D77" s="15" t="s">
        <v>187</v>
      </c>
      <c r="E77" s="15" t="s">
        <v>462</v>
      </c>
      <c r="F77" s="131" t="s">
        <v>34</v>
      </c>
      <c r="G77" s="131" t="s">
        <v>34</v>
      </c>
      <c r="H77" s="15" t="s">
        <v>1372</v>
      </c>
      <c r="I77" s="15" t="s">
        <v>112</v>
      </c>
      <c r="J77" s="131" t="s">
        <v>34</v>
      </c>
      <c r="K77" s="15" t="s">
        <v>69</v>
      </c>
      <c r="L77" s="18" t="s">
        <v>121</v>
      </c>
      <c r="M77" s="18" t="s">
        <v>122</v>
      </c>
      <c r="N77" s="18" t="s">
        <v>72</v>
      </c>
      <c r="O77" s="15">
        <v>12</v>
      </c>
      <c r="P77" s="131" t="s">
        <v>190</v>
      </c>
      <c r="Q77" s="15" t="s">
        <v>445</v>
      </c>
      <c r="R77" s="15" t="s">
        <v>28</v>
      </c>
      <c r="S77" s="131" t="s">
        <v>34</v>
      </c>
      <c r="T77" s="15" t="s">
        <v>74</v>
      </c>
      <c r="U77" s="15" t="s">
        <v>75</v>
      </c>
      <c r="V77" s="15" t="s">
        <v>90</v>
      </c>
      <c r="W77" s="131" t="s">
        <v>34</v>
      </c>
      <c r="X77" s="15" t="s">
        <v>196</v>
      </c>
      <c r="Y77" s="56" t="s">
        <v>197</v>
      </c>
      <c r="Z77" s="63" t="s">
        <v>1373</v>
      </c>
    </row>
    <row r="78" spans="1:26" ht="15.9" customHeight="1" x14ac:dyDescent="0.25">
      <c r="A78" s="45" t="s">
        <v>1261</v>
      </c>
      <c r="B78" s="15" t="s">
        <v>81</v>
      </c>
      <c r="C78" s="15" t="s">
        <v>104</v>
      </c>
      <c r="D78" s="15" t="s">
        <v>105</v>
      </c>
      <c r="E78" s="15" t="s">
        <v>479</v>
      </c>
      <c r="F78" s="131" t="s">
        <v>34</v>
      </c>
      <c r="G78" s="131" t="s">
        <v>34</v>
      </c>
      <c r="H78" s="15">
        <v>502.6</v>
      </c>
      <c r="I78" s="15" t="s">
        <v>112</v>
      </c>
      <c r="J78" s="131" t="s">
        <v>34</v>
      </c>
      <c r="K78" s="15" t="s">
        <v>1374</v>
      </c>
      <c r="L78" s="15" t="s">
        <v>121</v>
      </c>
      <c r="M78" s="15" t="s">
        <v>122</v>
      </c>
      <c r="N78" s="15" t="s">
        <v>72</v>
      </c>
      <c r="O78" s="15">
        <v>23</v>
      </c>
      <c r="P78" s="15">
        <v>30</v>
      </c>
      <c r="Q78" s="15" t="s">
        <v>158</v>
      </c>
      <c r="R78" s="15" t="s">
        <v>28</v>
      </c>
      <c r="S78" s="131" t="s">
        <v>34</v>
      </c>
      <c r="T78" s="15" t="s">
        <v>113</v>
      </c>
      <c r="U78" s="15" t="s">
        <v>75</v>
      </c>
      <c r="V78" s="15" t="s">
        <v>90</v>
      </c>
      <c r="W78" s="131" t="s">
        <v>34</v>
      </c>
      <c r="X78" s="15" t="s">
        <v>152</v>
      </c>
      <c r="Y78" s="56" t="s">
        <v>153</v>
      </c>
      <c r="Z78" s="17" t="s">
        <v>1950</v>
      </c>
    </row>
    <row r="79" spans="1:26" ht="15.9" customHeight="1" x14ac:dyDescent="0.25">
      <c r="A79" s="45" t="s">
        <v>1261</v>
      </c>
      <c r="B79" s="15" t="s">
        <v>81</v>
      </c>
      <c r="C79" s="15" t="s">
        <v>147</v>
      </c>
      <c r="D79" s="15" t="s">
        <v>83</v>
      </c>
      <c r="E79" s="15" t="s">
        <v>473</v>
      </c>
      <c r="F79" s="131" t="s">
        <v>34</v>
      </c>
      <c r="G79" s="131" t="s">
        <v>34</v>
      </c>
      <c r="H79" s="15">
        <v>31.57</v>
      </c>
      <c r="I79" s="15" t="s">
        <v>112</v>
      </c>
      <c r="J79" s="131" t="s">
        <v>34</v>
      </c>
      <c r="K79" s="15" t="s">
        <v>1375</v>
      </c>
      <c r="L79" s="15" t="s">
        <v>121</v>
      </c>
      <c r="M79" s="15" t="s">
        <v>122</v>
      </c>
      <c r="N79" s="15" t="s">
        <v>72</v>
      </c>
      <c r="O79" s="15" t="s">
        <v>150</v>
      </c>
      <c r="P79" s="15">
        <v>30</v>
      </c>
      <c r="Q79" s="15" t="s">
        <v>151</v>
      </c>
      <c r="R79" s="15" t="s">
        <v>28</v>
      </c>
      <c r="S79" s="131" t="s">
        <v>34</v>
      </c>
      <c r="T79" s="15" t="s">
        <v>113</v>
      </c>
      <c r="U79" s="15" t="s">
        <v>75</v>
      </c>
      <c r="V79" s="15" t="s">
        <v>90</v>
      </c>
      <c r="W79" s="131" t="s">
        <v>34</v>
      </c>
      <c r="X79" s="15" t="s">
        <v>152</v>
      </c>
      <c r="Y79" s="56" t="s">
        <v>153</v>
      </c>
      <c r="Z79" s="17" t="s">
        <v>1376</v>
      </c>
    </row>
    <row r="80" spans="1:26" ht="15.9" customHeight="1" x14ac:dyDescent="0.25">
      <c r="A80" s="45" t="s">
        <v>1261</v>
      </c>
      <c r="B80" s="15" t="s">
        <v>63</v>
      </c>
      <c r="C80" s="15" t="s">
        <v>167</v>
      </c>
      <c r="D80" s="15" t="s">
        <v>168</v>
      </c>
      <c r="E80" s="15" t="s">
        <v>482</v>
      </c>
      <c r="F80" s="131" t="s">
        <v>34</v>
      </c>
      <c r="G80" s="131" t="s">
        <v>34</v>
      </c>
      <c r="H80" s="15">
        <v>353.1</v>
      </c>
      <c r="I80" s="15" t="s">
        <v>112</v>
      </c>
      <c r="J80" s="131" t="s">
        <v>34</v>
      </c>
      <c r="K80" s="15" t="s">
        <v>1377</v>
      </c>
      <c r="L80" s="15" t="s">
        <v>121</v>
      </c>
      <c r="M80" s="15" t="s">
        <v>122</v>
      </c>
      <c r="N80" s="15" t="s">
        <v>72</v>
      </c>
      <c r="O80" s="71" t="s">
        <v>171</v>
      </c>
      <c r="P80" s="71" t="s">
        <v>123</v>
      </c>
      <c r="Q80" s="15" t="s">
        <v>869</v>
      </c>
      <c r="R80" s="15" t="s">
        <v>28</v>
      </c>
      <c r="S80" s="131" t="s">
        <v>34</v>
      </c>
      <c r="T80" s="15" t="s">
        <v>113</v>
      </c>
      <c r="U80" s="15" t="s">
        <v>75</v>
      </c>
      <c r="V80" s="15" t="s">
        <v>90</v>
      </c>
      <c r="W80" s="131" t="s">
        <v>34</v>
      </c>
      <c r="X80" s="15" t="s">
        <v>152</v>
      </c>
      <c r="Y80" s="56" t="s">
        <v>153</v>
      </c>
      <c r="Z80" s="17" t="s">
        <v>1378</v>
      </c>
    </row>
    <row r="81" spans="1:26" ht="15.9" customHeight="1" x14ac:dyDescent="0.25">
      <c r="A81" s="45" t="s">
        <v>1261</v>
      </c>
      <c r="B81" s="15" t="s">
        <v>63</v>
      </c>
      <c r="C81" s="15" t="s">
        <v>167</v>
      </c>
      <c r="D81" s="15" t="s">
        <v>168</v>
      </c>
      <c r="E81" s="15" t="s">
        <v>489</v>
      </c>
      <c r="F81" s="131" t="s">
        <v>34</v>
      </c>
      <c r="G81" s="131" t="s">
        <v>34</v>
      </c>
      <c r="H81" s="15">
        <v>364.6</v>
      </c>
      <c r="I81" s="15" t="s">
        <v>112</v>
      </c>
      <c r="J81" s="131" t="s">
        <v>34</v>
      </c>
      <c r="K81" s="15" t="s">
        <v>1379</v>
      </c>
      <c r="L81" s="18" t="s">
        <v>121</v>
      </c>
      <c r="M81" s="18" t="s">
        <v>122</v>
      </c>
      <c r="N81" s="18" t="s">
        <v>72</v>
      </c>
      <c r="O81" s="71" t="s">
        <v>171</v>
      </c>
      <c r="P81" s="71" t="s">
        <v>123</v>
      </c>
      <c r="Q81" s="15" t="s">
        <v>869</v>
      </c>
      <c r="R81" s="15" t="s">
        <v>28</v>
      </c>
      <c r="S81" s="131" t="s">
        <v>34</v>
      </c>
      <c r="T81" s="15" t="s">
        <v>113</v>
      </c>
      <c r="U81" s="15" t="s">
        <v>75</v>
      </c>
      <c r="V81" s="15" t="s">
        <v>90</v>
      </c>
      <c r="W81" s="131" t="s">
        <v>34</v>
      </c>
      <c r="X81" s="15" t="s">
        <v>152</v>
      </c>
      <c r="Y81" s="56" t="s">
        <v>153</v>
      </c>
      <c r="Z81" s="63" t="s">
        <v>1380</v>
      </c>
    </row>
    <row r="82" spans="1:26" ht="15.9" customHeight="1" x14ac:dyDescent="0.25">
      <c r="A82" s="45" t="s">
        <v>1261</v>
      </c>
      <c r="B82" s="15" t="s">
        <v>81</v>
      </c>
      <c r="C82" s="15" t="s">
        <v>147</v>
      </c>
      <c r="D82" s="15" t="s">
        <v>83</v>
      </c>
      <c r="E82" s="15" t="s">
        <v>475</v>
      </c>
      <c r="F82" s="131" t="s">
        <v>34</v>
      </c>
      <c r="G82" s="131" t="s">
        <v>34</v>
      </c>
      <c r="H82" s="15">
        <v>52.3</v>
      </c>
      <c r="I82" s="15" t="s">
        <v>112</v>
      </c>
      <c r="J82" s="131" t="s">
        <v>34</v>
      </c>
      <c r="K82" s="15" t="s">
        <v>1381</v>
      </c>
      <c r="L82" s="18" t="s">
        <v>121</v>
      </c>
      <c r="M82" s="18" t="s">
        <v>122</v>
      </c>
      <c r="N82" s="18" t="s">
        <v>72</v>
      </c>
      <c r="O82" s="15" t="s">
        <v>150</v>
      </c>
      <c r="P82" s="15">
        <v>30</v>
      </c>
      <c r="Q82" s="15" t="s">
        <v>151</v>
      </c>
      <c r="R82" s="15" t="s">
        <v>28</v>
      </c>
      <c r="S82" s="131" t="s">
        <v>34</v>
      </c>
      <c r="T82" s="15" t="s">
        <v>113</v>
      </c>
      <c r="U82" s="15" t="s">
        <v>75</v>
      </c>
      <c r="V82" s="15" t="s">
        <v>90</v>
      </c>
      <c r="W82" s="131" t="s">
        <v>34</v>
      </c>
      <c r="X82" s="15" t="s">
        <v>152</v>
      </c>
      <c r="Y82" s="56" t="s">
        <v>153</v>
      </c>
      <c r="Z82" s="17" t="s">
        <v>1382</v>
      </c>
    </row>
    <row r="83" spans="1:26" ht="15.9" customHeight="1" x14ac:dyDescent="0.25">
      <c r="A83" s="45" t="s">
        <v>1261</v>
      </c>
      <c r="B83" s="15" t="s">
        <v>63</v>
      </c>
      <c r="C83" s="15" t="s">
        <v>167</v>
      </c>
      <c r="D83" s="15" t="s">
        <v>168</v>
      </c>
      <c r="E83" s="15" t="s">
        <v>468</v>
      </c>
      <c r="F83" s="131" t="s">
        <v>34</v>
      </c>
      <c r="G83" s="131" t="s">
        <v>34</v>
      </c>
      <c r="H83" s="15">
        <v>401.3</v>
      </c>
      <c r="I83" s="15" t="s">
        <v>112</v>
      </c>
      <c r="J83" s="131" t="s">
        <v>34</v>
      </c>
      <c r="K83" s="15" t="s">
        <v>1383</v>
      </c>
      <c r="L83" s="15" t="s">
        <v>121</v>
      </c>
      <c r="M83" s="15" t="s">
        <v>122</v>
      </c>
      <c r="N83" s="15" t="s">
        <v>72</v>
      </c>
      <c r="O83" s="71" t="s">
        <v>171</v>
      </c>
      <c r="P83" s="71" t="s">
        <v>123</v>
      </c>
      <c r="Q83" s="15" t="s">
        <v>869</v>
      </c>
      <c r="R83" s="15" t="s">
        <v>28</v>
      </c>
      <c r="S83" s="131" t="s">
        <v>34</v>
      </c>
      <c r="T83" s="15" t="s">
        <v>113</v>
      </c>
      <c r="U83" s="15" t="s">
        <v>75</v>
      </c>
      <c r="V83" s="15" t="s">
        <v>90</v>
      </c>
      <c r="W83" s="131" t="s">
        <v>34</v>
      </c>
      <c r="X83" s="15" t="s">
        <v>152</v>
      </c>
      <c r="Y83" s="56" t="s">
        <v>153</v>
      </c>
      <c r="Z83" s="17" t="s">
        <v>1952</v>
      </c>
    </row>
    <row r="84" spans="1:26" ht="15.9" customHeight="1" x14ac:dyDescent="0.25">
      <c r="A84" s="45" t="s">
        <v>1261</v>
      </c>
      <c r="B84" s="15" t="s">
        <v>81</v>
      </c>
      <c r="C84" s="15" t="s">
        <v>104</v>
      </c>
      <c r="D84" s="15" t="s">
        <v>105</v>
      </c>
      <c r="E84" s="15" t="s">
        <v>471</v>
      </c>
      <c r="F84" s="131" t="s">
        <v>34</v>
      </c>
      <c r="G84" s="131" t="s">
        <v>34</v>
      </c>
      <c r="H84" s="15">
        <v>653.29999999999995</v>
      </c>
      <c r="I84" s="15" t="s">
        <v>112</v>
      </c>
      <c r="J84" s="131" t="s">
        <v>34</v>
      </c>
      <c r="K84" s="15" t="s">
        <v>1384</v>
      </c>
      <c r="L84" s="18" t="s">
        <v>121</v>
      </c>
      <c r="M84" s="18" t="s">
        <v>122</v>
      </c>
      <c r="N84" s="18" t="s">
        <v>72</v>
      </c>
      <c r="O84" s="15">
        <v>23</v>
      </c>
      <c r="P84" s="15">
        <v>30</v>
      </c>
      <c r="Q84" s="15" t="s">
        <v>158</v>
      </c>
      <c r="R84" s="15" t="s">
        <v>28</v>
      </c>
      <c r="S84" s="131" t="s">
        <v>34</v>
      </c>
      <c r="T84" s="15" t="s">
        <v>113</v>
      </c>
      <c r="U84" s="15" t="s">
        <v>75</v>
      </c>
      <c r="V84" s="15" t="s">
        <v>90</v>
      </c>
      <c r="W84" s="131" t="s">
        <v>34</v>
      </c>
      <c r="X84" s="15" t="s">
        <v>152</v>
      </c>
      <c r="Y84" s="56" t="s">
        <v>153</v>
      </c>
      <c r="Z84" s="17" t="s">
        <v>1382</v>
      </c>
    </row>
    <row r="85" spans="1:26" ht="15.9" customHeight="1" x14ac:dyDescent="0.3">
      <c r="A85" s="45" t="s">
        <v>1261</v>
      </c>
      <c r="B85" s="15" t="s">
        <v>81</v>
      </c>
      <c r="C85" s="15" t="s">
        <v>147</v>
      </c>
      <c r="D85" s="15" t="s">
        <v>83</v>
      </c>
      <c r="E85" s="15" t="s">
        <v>464</v>
      </c>
      <c r="F85" s="131" t="s">
        <v>34</v>
      </c>
      <c r="G85" s="131" t="s">
        <v>34</v>
      </c>
      <c r="H85" s="15">
        <v>83.8</v>
      </c>
      <c r="I85" s="15" t="s">
        <v>112</v>
      </c>
      <c r="J85" s="131" t="s">
        <v>34</v>
      </c>
      <c r="K85" s="15" t="s">
        <v>1385</v>
      </c>
      <c r="L85" s="18" t="s">
        <v>121</v>
      </c>
      <c r="M85" s="18" t="s">
        <v>122</v>
      </c>
      <c r="N85" s="18" t="s">
        <v>72</v>
      </c>
      <c r="O85" s="15" t="s">
        <v>150</v>
      </c>
      <c r="P85" s="15">
        <v>30</v>
      </c>
      <c r="Q85" s="15" t="s">
        <v>151</v>
      </c>
      <c r="R85" s="15" t="s">
        <v>28</v>
      </c>
      <c r="S85" s="131" t="s">
        <v>34</v>
      </c>
      <c r="T85" s="15" t="s">
        <v>113</v>
      </c>
      <c r="U85" s="15" t="s">
        <v>75</v>
      </c>
      <c r="V85" s="15" t="s">
        <v>90</v>
      </c>
      <c r="W85" s="131" t="s">
        <v>34</v>
      </c>
      <c r="X85" s="15" t="s">
        <v>152</v>
      </c>
      <c r="Y85" s="56" t="s">
        <v>153</v>
      </c>
      <c r="Z85" s="138" t="s">
        <v>1386</v>
      </c>
    </row>
    <row r="86" spans="1:26" ht="15.9" customHeight="1" x14ac:dyDescent="0.25">
      <c r="A86" s="45" t="s">
        <v>1261</v>
      </c>
      <c r="B86" s="15" t="s">
        <v>81</v>
      </c>
      <c r="C86" s="15" t="s">
        <v>104</v>
      </c>
      <c r="D86" s="15" t="s">
        <v>105</v>
      </c>
      <c r="E86" s="15" t="s">
        <v>477</v>
      </c>
      <c r="F86" s="131" t="s">
        <v>34</v>
      </c>
      <c r="G86" s="131" t="s">
        <v>34</v>
      </c>
      <c r="H86" s="15">
        <v>1000</v>
      </c>
      <c r="I86" s="15" t="s">
        <v>112</v>
      </c>
      <c r="J86" s="131" t="s">
        <v>34</v>
      </c>
      <c r="K86" s="15" t="s">
        <v>1387</v>
      </c>
      <c r="L86" s="18" t="s">
        <v>121</v>
      </c>
      <c r="M86" s="18" t="s">
        <v>122</v>
      </c>
      <c r="N86" s="18" t="s">
        <v>72</v>
      </c>
      <c r="O86" s="15">
        <v>23</v>
      </c>
      <c r="P86" s="15">
        <v>30</v>
      </c>
      <c r="Q86" s="15" t="s">
        <v>158</v>
      </c>
      <c r="R86" s="15" t="s">
        <v>28</v>
      </c>
      <c r="S86" s="131" t="s">
        <v>34</v>
      </c>
      <c r="T86" s="15" t="s">
        <v>113</v>
      </c>
      <c r="U86" s="15" t="s">
        <v>75</v>
      </c>
      <c r="V86" s="15" t="s">
        <v>90</v>
      </c>
      <c r="W86" s="131" t="s">
        <v>34</v>
      </c>
      <c r="X86" s="15" t="s">
        <v>152</v>
      </c>
      <c r="Y86" s="56" t="s">
        <v>153</v>
      </c>
      <c r="Z86" s="17" t="s">
        <v>1386</v>
      </c>
    </row>
    <row r="87" spans="1:26" ht="15.9" customHeight="1" x14ac:dyDescent="0.25">
      <c r="A87" s="45" t="s">
        <v>1261</v>
      </c>
      <c r="B87" s="15" t="s">
        <v>63</v>
      </c>
      <c r="C87" s="15" t="s">
        <v>167</v>
      </c>
      <c r="D87" s="15" t="s">
        <v>168</v>
      </c>
      <c r="E87" s="15" t="s">
        <v>485</v>
      </c>
      <c r="F87" s="131" t="s">
        <v>34</v>
      </c>
      <c r="G87" s="131" t="s">
        <v>34</v>
      </c>
      <c r="H87" s="15" t="s">
        <v>1388</v>
      </c>
      <c r="I87" s="15" t="s">
        <v>112</v>
      </c>
      <c r="J87" s="131" t="s">
        <v>34</v>
      </c>
      <c r="K87" s="15" t="s">
        <v>69</v>
      </c>
      <c r="L87" s="15" t="s">
        <v>121</v>
      </c>
      <c r="M87" s="15" t="s">
        <v>122</v>
      </c>
      <c r="N87" s="15" t="s">
        <v>72</v>
      </c>
      <c r="O87" s="71" t="s">
        <v>171</v>
      </c>
      <c r="P87" s="71" t="s">
        <v>123</v>
      </c>
      <c r="Q87" s="15" t="s">
        <v>869</v>
      </c>
      <c r="R87" s="15" t="s">
        <v>28</v>
      </c>
      <c r="S87" s="131" t="s">
        <v>34</v>
      </c>
      <c r="T87" s="15" t="s">
        <v>74</v>
      </c>
      <c r="U87" s="15" t="s">
        <v>75</v>
      </c>
      <c r="V87" s="15" t="s">
        <v>90</v>
      </c>
      <c r="W87" s="131" t="s">
        <v>34</v>
      </c>
      <c r="X87" s="15" t="s">
        <v>152</v>
      </c>
      <c r="Y87" s="56" t="s">
        <v>153</v>
      </c>
      <c r="Z87" s="17" t="s">
        <v>1123</v>
      </c>
    </row>
    <row r="88" spans="1:26" ht="15.9" customHeight="1" x14ac:dyDescent="0.25">
      <c r="A88" s="45" t="s">
        <v>1261</v>
      </c>
      <c r="B88" s="15" t="s">
        <v>63</v>
      </c>
      <c r="C88" s="15" t="s">
        <v>167</v>
      </c>
      <c r="D88" s="15" t="s">
        <v>168</v>
      </c>
      <c r="E88" s="15" t="s">
        <v>486</v>
      </c>
      <c r="F88" s="131" t="s">
        <v>34</v>
      </c>
      <c r="G88" s="131" t="s">
        <v>34</v>
      </c>
      <c r="H88" s="15" t="s">
        <v>1388</v>
      </c>
      <c r="I88" s="15" t="s">
        <v>112</v>
      </c>
      <c r="J88" s="131" t="s">
        <v>34</v>
      </c>
      <c r="K88" s="15" t="s">
        <v>69</v>
      </c>
      <c r="L88" s="18" t="s">
        <v>121</v>
      </c>
      <c r="M88" s="18" t="s">
        <v>122</v>
      </c>
      <c r="N88" s="18" t="s">
        <v>72</v>
      </c>
      <c r="O88" s="71" t="s">
        <v>171</v>
      </c>
      <c r="P88" s="71" t="s">
        <v>123</v>
      </c>
      <c r="Q88" s="15" t="s">
        <v>869</v>
      </c>
      <c r="R88" s="15" t="s">
        <v>28</v>
      </c>
      <c r="S88" s="131" t="s">
        <v>34</v>
      </c>
      <c r="T88" s="15" t="s">
        <v>74</v>
      </c>
      <c r="U88" s="15" t="s">
        <v>75</v>
      </c>
      <c r="V88" s="15" t="s">
        <v>90</v>
      </c>
      <c r="W88" s="131" t="s">
        <v>34</v>
      </c>
      <c r="X88" s="15" t="s">
        <v>152</v>
      </c>
      <c r="Y88" s="56" t="s">
        <v>153</v>
      </c>
      <c r="Z88" s="17" t="s">
        <v>1123</v>
      </c>
    </row>
    <row r="89" spans="1:26" ht="15.9" customHeight="1" x14ac:dyDescent="0.25">
      <c r="A89" s="45" t="s">
        <v>1261</v>
      </c>
      <c r="B89" s="15" t="s">
        <v>63</v>
      </c>
      <c r="C89" s="15" t="s">
        <v>167</v>
      </c>
      <c r="D89" s="15" t="s">
        <v>168</v>
      </c>
      <c r="E89" s="15" t="s">
        <v>488</v>
      </c>
      <c r="F89" s="131" t="s">
        <v>34</v>
      </c>
      <c r="G89" s="131" t="s">
        <v>34</v>
      </c>
      <c r="H89" s="15" t="s">
        <v>1388</v>
      </c>
      <c r="I89" s="15" t="s">
        <v>112</v>
      </c>
      <c r="J89" s="131" t="s">
        <v>34</v>
      </c>
      <c r="K89" s="15" t="s">
        <v>69</v>
      </c>
      <c r="L89" s="18" t="s">
        <v>121</v>
      </c>
      <c r="M89" s="18" t="s">
        <v>122</v>
      </c>
      <c r="N89" s="18" t="s">
        <v>72</v>
      </c>
      <c r="O89" s="71" t="s">
        <v>171</v>
      </c>
      <c r="P89" s="71" t="s">
        <v>123</v>
      </c>
      <c r="Q89" s="15" t="s">
        <v>869</v>
      </c>
      <c r="R89" s="15" t="s">
        <v>28</v>
      </c>
      <c r="S89" s="131" t="s">
        <v>34</v>
      </c>
      <c r="T89" s="15" t="s">
        <v>74</v>
      </c>
      <c r="U89" s="15" t="s">
        <v>75</v>
      </c>
      <c r="V89" s="15" t="s">
        <v>90</v>
      </c>
      <c r="W89" s="131" t="s">
        <v>34</v>
      </c>
      <c r="X89" s="15" t="s">
        <v>152</v>
      </c>
      <c r="Y89" s="56" t="s">
        <v>153</v>
      </c>
      <c r="Z89" s="17" t="s">
        <v>1123</v>
      </c>
    </row>
    <row r="90" spans="1:26" ht="15.9" customHeight="1" x14ac:dyDescent="0.25">
      <c r="A90" s="45" t="s">
        <v>1261</v>
      </c>
      <c r="B90" s="15" t="s">
        <v>81</v>
      </c>
      <c r="C90" s="15" t="s">
        <v>199</v>
      </c>
      <c r="D90" s="15" t="s">
        <v>200</v>
      </c>
      <c r="E90" s="15" t="s">
        <v>479</v>
      </c>
      <c r="F90" s="15">
        <v>1.25</v>
      </c>
      <c r="G90" s="15" t="s">
        <v>67</v>
      </c>
      <c r="H90" s="15">
        <f>Table3[[#This Row],[Concentration effective (avant conversion)]]*1000</f>
        <v>1250</v>
      </c>
      <c r="I90" s="15" t="s">
        <v>112</v>
      </c>
      <c r="J90" s="131" t="s">
        <v>34</v>
      </c>
      <c r="K90" s="15" t="s">
        <v>1389</v>
      </c>
      <c r="L90" s="18" t="s">
        <v>121</v>
      </c>
      <c r="M90" s="18" t="s">
        <v>122</v>
      </c>
      <c r="N90" s="18" t="s">
        <v>72</v>
      </c>
      <c r="O90" s="27">
        <v>24</v>
      </c>
      <c r="P90" s="131" t="s">
        <v>123</v>
      </c>
      <c r="Q90" s="15" t="s">
        <v>1287</v>
      </c>
      <c r="R90" s="15" t="s">
        <v>28</v>
      </c>
      <c r="S90" s="131" t="s">
        <v>34</v>
      </c>
      <c r="T90" s="15" t="s">
        <v>74</v>
      </c>
      <c r="U90" s="15" t="s">
        <v>75</v>
      </c>
      <c r="V90" s="15" t="s">
        <v>90</v>
      </c>
      <c r="W90" s="131" t="s">
        <v>34</v>
      </c>
      <c r="X90" s="15" t="s">
        <v>126</v>
      </c>
      <c r="Y90" s="12" t="s">
        <v>127</v>
      </c>
      <c r="Z90" s="17" t="s">
        <v>495</v>
      </c>
    </row>
    <row r="91" spans="1:26" ht="15.9" customHeight="1" x14ac:dyDescent="0.25">
      <c r="A91" s="45" t="s">
        <v>1261</v>
      </c>
      <c r="B91" s="15" t="s">
        <v>81</v>
      </c>
      <c r="C91" s="15" t="s">
        <v>173</v>
      </c>
      <c r="D91" s="15" t="s">
        <v>174</v>
      </c>
      <c r="E91" s="15" t="s">
        <v>514</v>
      </c>
      <c r="F91" s="15">
        <v>2.72</v>
      </c>
      <c r="G91" s="15" t="s">
        <v>67</v>
      </c>
      <c r="H91" s="15">
        <f>Table3[[#This Row],[Concentration effective (avant conversion)]]*1000</f>
        <v>2720</v>
      </c>
      <c r="I91" s="15" t="s">
        <v>112</v>
      </c>
      <c r="J91" s="131" t="s">
        <v>34</v>
      </c>
      <c r="K91" s="15" t="s">
        <v>1390</v>
      </c>
      <c r="L91" s="18" t="s">
        <v>121</v>
      </c>
      <c r="M91" s="18" t="s">
        <v>122</v>
      </c>
      <c r="N91" s="18" t="s">
        <v>72</v>
      </c>
      <c r="O91" s="27">
        <v>23</v>
      </c>
      <c r="P91" s="131" t="s">
        <v>123</v>
      </c>
      <c r="Q91" s="15" t="s">
        <v>177</v>
      </c>
      <c r="R91" s="15" t="s">
        <v>28</v>
      </c>
      <c r="S91" s="131" t="s">
        <v>34</v>
      </c>
      <c r="T91" s="15" t="s">
        <v>360</v>
      </c>
      <c r="U91" s="15" t="s">
        <v>75</v>
      </c>
      <c r="V91" s="15" t="s">
        <v>90</v>
      </c>
      <c r="W91" s="131" t="s">
        <v>34</v>
      </c>
      <c r="X91" s="15" t="s">
        <v>126</v>
      </c>
      <c r="Y91" s="12" t="s">
        <v>127</v>
      </c>
      <c r="Z91" s="17" t="s">
        <v>1285</v>
      </c>
    </row>
    <row r="92" spans="1:26" ht="15.9" customHeight="1" x14ac:dyDescent="0.25">
      <c r="A92" s="45" t="s">
        <v>1261</v>
      </c>
      <c r="B92" s="15" t="s">
        <v>81</v>
      </c>
      <c r="C92" s="15" t="s">
        <v>173</v>
      </c>
      <c r="D92" s="15" t="s">
        <v>174</v>
      </c>
      <c r="E92" s="15" t="s">
        <v>492</v>
      </c>
      <c r="F92" s="15">
        <v>2.68</v>
      </c>
      <c r="G92" s="15" t="s">
        <v>67</v>
      </c>
      <c r="H92" s="15">
        <f>Table3[[#This Row],[Concentration effective (avant conversion)]]*1000</f>
        <v>2680</v>
      </c>
      <c r="I92" s="15" t="s">
        <v>112</v>
      </c>
      <c r="J92" s="131" t="s">
        <v>34</v>
      </c>
      <c r="K92" s="15" t="s">
        <v>1391</v>
      </c>
      <c r="L92" s="18" t="s">
        <v>121</v>
      </c>
      <c r="M92" s="18" t="s">
        <v>122</v>
      </c>
      <c r="N92" s="18" t="s">
        <v>72</v>
      </c>
      <c r="O92" s="27">
        <v>23</v>
      </c>
      <c r="P92" s="131" t="s">
        <v>123</v>
      </c>
      <c r="Q92" s="15" t="s">
        <v>177</v>
      </c>
      <c r="R92" s="15" t="s">
        <v>28</v>
      </c>
      <c r="S92" s="131" t="s">
        <v>34</v>
      </c>
      <c r="T92" s="15" t="s">
        <v>360</v>
      </c>
      <c r="U92" s="15" t="s">
        <v>75</v>
      </c>
      <c r="V92" s="15" t="s">
        <v>90</v>
      </c>
      <c r="W92" s="131" t="s">
        <v>34</v>
      </c>
      <c r="X92" s="15" t="s">
        <v>126</v>
      </c>
      <c r="Y92" s="12" t="s">
        <v>127</v>
      </c>
      <c r="Z92" s="17" t="s">
        <v>495</v>
      </c>
    </row>
    <row r="93" spans="1:26" ht="15.9" customHeight="1" x14ac:dyDescent="0.25">
      <c r="A93" s="45" t="s">
        <v>1261</v>
      </c>
      <c r="B93" s="15" t="s">
        <v>81</v>
      </c>
      <c r="C93" s="15" t="s">
        <v>117</v>
      </c>
      <c r="D93" s="15" t="s">
        <v>118</v>
      </c>
      <c r="E93" s="15" t="s">
        <v>501</v>
      </c>
      <c r="F93" s="15">
        <v>0.35</v>
      </c>
      <c r="G93" s="15" t="s">
        <v>67</v>
      </c>
      <c r="H93" s="15">
        <f>Table3[[#This Row],[Concentration effective (avant conversion)]]*1000</f>
        <v>350</v>
      </c>
      <c r="I93" s="15" t="s">
        <v>112</v>
      </c>
      <c r="J93" s="131" t="s">
        <v>34</v>
      </c>
      <c r="K93" s="15" t="s">
        <v>1392</v>
      </c>
      <c r="L93" s="18" t="s">
        <v>121</v>
      </c>
      <c r="M93" s="18" t="s">
        <v>122</v>
      </c>
      <c r="N93" s="18" t="s">
        <v>72</v>
      </c>
      <c r="O93" s="27">
        <v>22</v>
      </c>
      <c r="P93" s="131" t="s">
        <v>123</v>
      </c>
      <c r="Q93" s="15" t="s">
        <v>1276</v>
      </c>
      <c r="R93" s="15" t="s">
        <v>28</v>
      </c>
      <c r="S93" s="131" t="s">
        <v>34</v>
      </c>
      <c r="T93" s="15" t="s">
        <v>263</v>
      </c>
      <c r="U93" s="15" t="s">
        <v>75</v>
      </c>
      <c r="V93" s="15" t="s">
        <v>90</v>
      </c>
      <c r="W93" s="131" t="s">
        <v>34</v>
      </c>
      <c r="X93" s="15" t="s">
        <v>126</v>
      </c>
      <c r="Y93" s="12" t="s">
        <v>127</v>
      </c>
      <c r="Z93" s="19" t="s">
        <v>1393</v>
      </c>
    </row>
    <row r="94" spans="1:26" ht="15.9" customHeight="1" x14ac:dyDescent="0.25">
      <c r="A94" s="45" t="s">
        <v>1261</v>
      </c>
      <c r="B94" s="15" t="s">
        <v>81</v>
      </c>
      <c r="C94" s="15" t="s">
        <v>117</v>
      </c>
      <c r="D94" s="15" t="s">
        <v>118</v>
      </c>
      <c r="E94" s="15" t="s">
        <v>503</v>
      </c>
      <c r="F94" s="15">
        <v>0.46</v>
      </c>
      <c r="G94" s="15" t="s">
        <v>67</v>
      </c>
      <c r="H94" s="15">
        <f>Table3[[#This Row],[Concentration effective (avant conversion)]]*1000</f>
        <v>460</v>
      </c>
      <c r="I94" s="15" t="s">
        <v>112</v>
      </c>
      <c r="J94" s="131" t="s">
        <v>34</v>
      </c>
      <c r="K94" s="15" t="s">
        <v>1394</v>
      </c>
      <c r="L94" s="18" t="s">
        <v>121</v>
      </c>
      <c r="M94" s="18" t="s">
        <v>122</v>
      </c>
      <c r="N94" s="18" t="s">
        <v>72</v>
      </c>
      <c r="O94" s="27">
        <v>22</v>
      </c>
      <c r="P94" s="131" t="s">
        <v>123</v>
      </c>
      <c r="Q94" s="15" t="s">
        <v>1276</v>
      </c>
      <c r="R94" s="15" t="s">
        <v>28</v>
      </c>
      <c r="S94" s="131" t="s">
        <v>34</v>
      </c>
      <c r="T94" s="15" t="s">
        <v>263</v>
      </c>
      <c r="U94" s="15" t="s">
        <v>75</v>
      </c>
      <c r="V94" s="15" t="s">
        <v>90</v>
      </c>
      <c r="W94" s="131" t="s">
        <v>34</v>
      </c>
      <c r="X94" s="15" t="s">
        <v>126</v>
      </c>
      <c r="Y94" s="12" t="s">
        <v>127</v>
      </c>
      <c r="Z94" s="19" t="s">
        <v>1393</v>
      </c>
    </row>
    <row r="95" spans="1:26" ht="15.9" customHeight="1" x14ac:dyDescent="0.25">
      <c r="A95" s="45" t="s">
        <v>1261</v>
      </c>
      <c r="B95" s="15" t="s">
        <v>81</v>
      </c>
      <c r="C95" s="15" t="s">
        <v>173</v>
      </c>
      <c r="D95" s="15" t="s">
        <v>174</v>
      </c>
      <c r="E95" s="15" t="s">
        <v>506</v>
      </c>
      <c r="F95" s="15">
        <v>0.98</v>
      </c>
      <c r="G95" s="15" t="s">
        <v>67</v>
      </c>
      <c r="H95" s="15">
        <f>Table3[[#This Row],[Concentration effective (avant conversion)]]*1000</f>
        <v>980</v>
      </c>
      <c r="I95" s="15" t="s">
        <v>112</v>
      </c>
      <c r="J95" s="131" t="s">
        <v>34</v>
      </c>
      <c r="K95" s="15" t="s">
        <v>1395</v>
      </c>
      <c r="L95" s="18" t="s">
        <v>121</v>
      </c>
      <c r="M95" s="18" t="s">
        <v>122</v>
      </c>
      <c r="N95" s="18" t="s">
        <v>72</v>
      </c>
      <c r="O95" s="27">
        <v>23</v>
      </c>
      <c r="P95" s="131" t="s">
        <v>123</v>
      </c>
      <c r="Q95" s="15" t="s">
        <v>177</v>
      </c>
      <c r="R95" s="15" t="s">
        <v>28</v>
      </c>
      <c r="S95" s="131" t="s">
        <v>34</v>
      </c>
      <c r="T95" s="15" t="s">
        <v>360</v>
      </c>
      <c r="U95" s="15" t="s">
        <v>75</v>
      </c>
      <c r="V95" s="15" t="s">
        <v>90</v>
      </c>
      <c r="W95" s="131" t="s">
        <v>34</v>
      </c>
      <c r="X95" s="15" t="s">
        <v>126</v>
      </c>
      <c r="Y95" s="12" t="s">
        <v>127</v>
      </c>
      <c r="Z95" s="17" t="s">
        <v>495</v>
      </c>
    </row>
    <row r="96" spans="1:26" ht="15.9" customHeight="1" x14ac:dyDescent="0.25">
      <c r="A96" s="45" t="s">
        <v>1261</v>
      </c>
      <c r="B96" s="15" t="s">
        <v>81</v>
      </c>
      <c r="C96" s="15" t="s">
        <v>199</v>
      </c>
      <c r="D96" s="15" t="s">
        <v>200</v>
      </c>
      <c r="E96" s="15" t="s">
        <v>508</v>
      </c>
      <c r="F96" s="15">
        <v>1.06</v>
      </c>
      <c r="G96" s="15" t="s">
        <v>67</v>
      </c>
      <c r="H96" s="15">
        <f>Table3[[#This Row],[Concentration effective (avant conversion)]]*1000</f>
        <v>1060</v>
      </c>
      <c r="I96" s="15" t="s">
        <v>112</v>
      </c>
      <c r="J96" s="131" t="s">
        <v>34</v>
      </c>
      <c r="K96" s="15" t="s">
        <v>1396</v>
      </c>
      <c r="L96" s="18" t="s">
        <v>121</v>
      </c>
      <c r="M96" s="18" t="s">
        <v>122</v>
      </c>
      <c r="N96" s="18" t="s">
        <v>72</v>
      </c>
      <c r="O96" s="27">
        <v>24</v>
      </c>
      <c r="P96" s="131" t="s">
        <v>123</v>
      </c>
      <c r="Q96" s="15" t="s">
        <v>1287</v>
      </c>
      <c r="R96" s="15" t="s">
        <v>28</v>
      </c>
      <c r="S96" s="131" t="s">
        <v>34</v>
      </c>
      <c r="T96" s="15" t="s">
        <v>74</v>
      </c>
      <c r="U96" s="15" t="s">
        <v>75</v>
      </c>
      <c r="V96" s="15" t="s">
        <v>90</v>
      </c>
      <c r="W96" s="131" t="s">
        <v>34</v>
      </c>
      <c r="X96" s="15" t="s">
        <v>126</v>
      </c>
      <c r="Y96" s="12" t="s">
        <v>127</v>
      </c>
      <c r="Z96" s="17" t="s">
        <v>1397</v>
      </c>
    </row>
    <row r="97" spans="1:26" ht="15.9" customHeight="1" x14ac:dyDescent="0.25">
      <c r="A97" s="45" t="s">
        <v>1261</v>
      </c>
      <c r="B97" s="15" t="s">
        <v>81</v>
      </c>
      <c r="C97" s="15" t="s">
        <v>199</v>
      </c>
      <c r="D97" s="15" t="s">
        <v>200</v>
      </c>
      <c r="E97" s="15" t="s">
        <v>471</v>
      </c>
      <c r="F97" s="15" t="s">
        <v>1398</v>
      </c>
      <c r="G97" s="15" t="s">
        <v>67</v>
      </c>
      <c r="H97" s="15" t="s">
        <v>1399</v>
      </c>
      <c r="I97" s="15" t="s">
        <v>112</v>
      </c>
      <c r="J97" s="131" t="s">
        <v>34</v>
      </c>
      <c r="K97" s="15" t="s">
        <v>69</v>
      </c>
      <c r="L97" s="18" t="s">
        <v>121</v>
      </c>
      <c r="M97" s="18" t="s">
        <v>122</v>
      </c>
      <c r="N97" s="18" t="s">
        <v>72</v>
      </c>
      <c r="O97" s="27">
        <v>24</v>
      </c>
      <c r="P97" s="131" t="s">
        <v>123</v>
      </c>
      <c r="Q97" s="15" t="s">
        <v>1287</v>
      </c>
      <c r="R97" s="15" t="s">
        <v>28</v>
      </c>
      <c r="S97" s="131" t="s">
        <v>34</v>
      </c>
      <c r="T97" s="15" t="s">
        <v>74</v>
      </c>
      <c r="U97" s="15" t="s">
        <v>75</v>
      </c>
      <c r="V97" s="15" t="s">
        <v>90</v>
      </c>
      <c r="W97" s="131" t="s">
        <v>34</v>
      </c>
      <c r="X97" s="15" t="s">
        <v>126</v>
      </c>
      <c r="Y97" s="12" t="s">
        <v>127</v>
      </c>
      <c r="Z97" s="17" t="s">
        <v>1123</v>
      </c>
    </row>
    <row r="98" spans="1:26" ht="15.9" customHeight="1" x14ac:dyDescent="0.25">
      <c r="A98" s="45" t="s">
        <v>1261</v>
      </c>
      <c r="B98" s="15" t="s">
        <v>81</v>
      </c>
      <c r="C98" s="15" t="s">
        <v>199</v>
      </c>
      <c r="D98" s="15" t="s">
        <v>200</v>
      </c>
      <c r="E98" s="15" t="s">
        <v>477</v>
      </c>
      <c r="F98" s="15" t="s">
        <v>1398</v>
      </c>
      <c r="G98" s="15" t="s">
        <v>67</v>
      </c>
      <c r="H98" s="15" t="s">
        <v>1399</v>
      </c>
      <c r="I98" s="15" t="s">
        <v>112</v>
      </c>
      <c r="J98" s="131" t="s">
        <v>34</v>
      </c>
      <c r="K98" s="15" t="s">
        <v>69</v>
      </c>
      <c r="L98" s="18" t="s">
        <v>121</v>
      </c>
      <c r="M98" s="18" t="s">
        <v>122</v>
      </c>
      <c r="N98" s="18" t="s">
        <v>72</v>
      </c>
      <c r="O98" s="27">
        <v>24</v>
      </c>
      <c r="P98" s="131" t="s">
        <v>123</v>
      </c>
      <c r="Q98" s="15" t="s">
        <v>1287</v>
      </c>
      <c r="R98" s="15" t="s">
        <v>28</v>
      </c>
      <c r="S98" s="131" t="s">
        <v>34</v>
      </c>
      <c r="T98" s="15" t="s">
        <v>360</v>
      </c>
      <c r="U98" s="15" t="s">
        <v>75</v>
      </c>
      <c r="V98" s="15" t="s">
        <v>90</v>
      </c>
      <c r="W98" s="131" t="s">
        <v>34</v>
      </c>
      <c r="X98" s="15" t="s">
        <v>126</v>
      </c>
      <c r="Y98" s="12" t="s">
        <v>127</v>
      </c>
      <c r="Z98" s="17" t="s">
        <v>1123</v>
      </c>
    </row>
    <row r="99" spans="1:26" ht="15.9" customHeight="1" x14ac:dyDescent="0.25">
      <c r="A99" s="45" t="s">
        <v>1261</v>
      </c>
      <c r="B99" s="15" t="s">
        <v>81</v>
      </c>
      <c r="C99" s="15" t="s">
        <v>117</v>
      </c>
      <c r="D99" s="15" t="s">
        <v>118</v>
      </c>
      <c r="E99" s="15" t="s">
        <v>463</v>
      </c>
      <c r="F99" s="15" t="s">
        <v>523</v>
      </c>
      <c r="G99" s="15" t="s">
        <v>67</v>
      </c>
      <c r="H99" s="15" t="s">
        <v>524</v>
      </c>
      <c r="I99" s="15" t="s">
        <v>112</v>
      </c>
      <c r="J99" s="131" t="s">
        <v>34</v>
      </c>
      <c r="K99" s="15" t="s">
        <v>69</v>
      </c>
      <c r="L99" s="18" t="s">
        <v>121</v>
      </c>
      <c r="M99" s="18" t="s">
        <v>122</v>
      </c>
      <c r="N99" s="18" t="s">
        <v>72</v>
      </c>
      <c r="O99" s="27">
        <v>22</v>
      </c>
      <c r="P99" s="131" t="s">
        <v>123</v>
      </c>
      <c r="Q99" s="15" t="s">
        <v>1276</v>
      </c>
      <c r="R99" s="15" t="s">
        <v>28</v>
      </c>
      <c r="S99" s="131" t="s">
        <v>34</v>
      </c>
      <c r="T99" s="15" t="s">
        <v>360</v>
      </c>
      <c r="U99" s="15" t="s">
        <v>75</v>
      </c>
      <c r="V99" s="15" t="s">
        <v>90</v>
      </c>
      <c r="W99" s="131" t="s">
        <v>34</v>
      </c>
      <c r="X99" s="15" t="s">
        <v>126</v>
      </c>
      <c r="Y99" s="12" t="s">
        <v>127</v>
      </c>
      <c r="Z99" s="17" t="s">
        <v>1400</v>
      </c>
    </row>
    <row r="100" spans="1:26" ht="15.9" customHeight="1" x14ac:dyDescent="0.25">
      <c r="A100" s="45" t="s">
        <v>1261</v>
      </c>
      <c r="B100" s="15" t="s">
        <v>81</v>
      </c>
      <c r="C100" s="15" t="s">
        <v>173</v>
      </c>
      <c r="D100" s="15" t="s">
        <v>174</v>
      </c>
      <c r="E100" s="15" t="s">
        <v>516</v>
      </c>
      <c r="F100" s="15" t="s">
        <v>1401</v>
      </c>
      <c r="G100" s="15" t="s">
        <v>67</v>
      </c>
      <c r="H100" s="15" t="s">
        <v>1402</v>
      </c>
      <c r="I100" s="15" t="s">
        <v>112</v>
      </c>
      <c r="J100" s="131" t="s">
        <v>34</v>
      </c>
      <c r="K100" s="15" t="s">
        <v>69</v>
      </c>
      <c r="L100" s="18" t="s">
        <v>121</v>
      </c>
      <c r="M100" s="18" t="s">
        <v>122</v>
      </c>
      <c r="N100" s="18" t="s">
        <v>72</v>
      </c>
      <c r="O100" s="27">
        <v>23</v>
      </c>
      <c r="P100" s="131" t="s">
        <v>123</v>
      </c>
      <c r="Q100" s="15" t="s">
        <v>177</v>
      </c>
      <c r="R100" s="15" t="s">
        <v>28</v>
      </c>
      <c r="S100" s="131" t="s">
        <v>34</v>
      </c>
      <c r="T100" s="15" t="s">
        <v>360</v>
      </c>
      <c r="U100" s="15" t="s">
        <v>75</v>
      </c>
      <c r="V100" s="15" t="s">
        <v>90</v>
      </c>
      <c r="W100" s="131" t="s">
        <v>34</v>
      </c>
      <c r="X100" s="15" t="s">
        <v>126</v>
      </c>
      <c r="Y100" s="12" t="s">
        <v>127</v>
      </c>
      <c r="Z100" s="17" t="s">
        <v>495</v>
      </c>
    </row>
    <row r="101" spans="1:26" ht="15.9" customHeight="1" x14ac:dyDescent="0.25">
      <c r="A101" s="45" t="s">
        <v>1261</v>
      </c>
      <c r="B101" s="15" t="s">
        <v>81</v>
      </c>
      <c r="C101" s="15" t="s">
        <v>117</v>
      </c>
      <c r="D101" s="15" t="s">
        <v>118</v>
      </c>
      <c r="E101" s="15" t="s">
        <v>455</v>
      </c>
      <c r="F101" s="15" t="s">
        <v>523</v>
      </c>
      <c r="G101" s="15" t="s">
        <v>67</v>
      </c>
      <c r="H101" s="15" t="s">
        <v>524</v>
      </c>
      <c r="I101" s="15" t="s">
        <v>112</v>
      </c>
      <c r="J101" s="131" t="s">
        <v>34</v>
      </c>
      <c r="K101" s="15" t="s">
        <v>69</v>
      </c>
      <c r="L101" s="18" t="s">
        <v>121</v>
      </c>
      <c r="M101" s="18" t="s">
        <v>122</v>
      </c>
      <c r="N101" s="18" t="s">
        <v>72</v>
      </c>
      <c r="O101" s="27">
        <v>22</v>
      </c>
      <c r="P101" s="131" t="s">
        <v>123</v>
      </c>
      <c r="Q101" s="15" t="s">
        <v>1276</v>
      </c>
      <c r="R101" s="15" t="s">
        <v>28</v>
      </c>
      <c r="S101" s="131" t="s">
        <v>34</v>
      </c>
      <c r="T101" s="15" t="s">
        <v>360</v>
      </c>
      <c r="U101" s="15" t="s">
        <v>75</v>
      </c>
      <c r="V101" s="15" t="s">
        <v>90</v>
      </c>
      <c r="W101" s="131" t="s">
        <v>34</v>
      </c>
      <c r="X101" s="15" t="s">
        <v>126</v>
      </c>
      <c r="Y101" s="12" t="s">
        <v>127</v>
      </c>
      <c r="Z101" s="17" t="s">
        <v>1403</v>
      </c>
    </row>
    <row r="102" spans="1:26" ht="15.9" customHeight="1" x14ac:dyDescent="0.25">
      <c r="A102" s="45" t="s">
        <v>1261</v>
      </c>
      <c r="B102" s="15" t="s">
        <v>81</v>
      </c>
      <c r="C102" s="15" t="s">
        <v>117</v>
      </c>
      <c r="D102" s="15" t="s">
        <v>118</v>
      </c>
      <c r="E102" s="15" t="s">
        <v>188</v>
      </c>
      <c r="F102" s="15" t="s">
        <v>523</v>
      </c>
      <c r="G102" s="15" t="s">
        <v>67</v>
      </c>
      <c r="H102" s="15" t="s">
        <v>524</v>
      </c>
      <c r="I102" s="15" t="s">
        <v>112</v>
      </c>
      <c r="J102" s="131" t="s">
        <v>34</v>
      </c>
      <c r="K102" s="15" t="s">
        <v>69</v>
      </c>
      <c r="L102" s="18" t="s">
        <v>121</v>
      </c>
      <c r="M102" s="18" t="s">
        <v>122</v>
      </c>
      <c r="N102" s="18" t="s">
        <v>72</v>
      </c>
      <c r="O102" s="27">
        <v>22</v>
      </c>
      <c r="P102" s="131" t="s">
        <v>123</v>
      </c>
      <c r="Q102" s="15" t="s">
        <v>1276</v>
      </c>
      <c r="R102" s="15" t="s">
        <v>28</v>
      </c>
      <c r="S102" s="131" t="s">
        <v>34</v>
      </c>
      <c r="T102" s="15" t="s">
        <v>360</v>
      </c>
      <c r="U102" s="15" t="s">
        <v>75</v>
      </c>
      <c r="V102" s="15" t="s">
        <v>90</v>
      </c>
      <c r="W102" s="131" t="s">
        <v>34</v>
      </c>
      <c r="X102" s="15" t="s">
        <v>126</v>
      </c>
      <c r="Y102" s="12" t="s">
        <v>127</v>
      </c>
      <c r="Z102" s="17" t="s">
        <v>1404</v>
      </c>
    </row>
    <row r="103" spans="1:26" ht="15.9" customHeight="1" x14ac:dyDescent="0.25">
      <c r="A103" s="45" t="s">
        <v>1261</v>
      </c>
      <c r="B103" s="15" t="s">
        <v>81</v>
      </c>
      <c r="C103" s="15" t="s">
        <v>117</v>
      </c>
      <c r="D103" s="15" t="s">
        <v>118</v>
      </c>
      <c r="E103" s="15" t="s">
        <v>550</v>
      </c>
      <c r="F103" s="15" t="s">
        <v>523</v>
      </c>
      <c r="G103" s="15" t="s">
        <v>67</v>
      </c>
      <c r="H103" s="15" t="s">
        <v>524</v>
      </c>
      <c r="I103" s="15" t="s">
        <v>112</v>
      </c>
      <c r="J103" s="131" t="s">
        <v>34</v>
      </c>
      <c r="K103" s="15" t="s">
        <v>69</v>
      </c>
      <c r="L103" s="18" t="s">
        <v>121</v>
      </c>
      <c r="M103" s="18" t="s">
        <v>122</v>
      </c>
      <c r="N103" s="18" t="s">
        <v>72</v>
      </c>
      <c r="O103" s="27">
        <v>22</v>
      </c>
      <c r="P103" s="131" t="s">
        <v>123</v>
      </c>
      <c r="Q103" s="15" t="s">
        <v>1276</v>
      </c>
      <c r="R103" s="15" t="s">
        <v>28</v>
      </c>
      <c r="S103" s="131" t="s">
        <v>34</v>
      </c>
      <c r="T103" s="15" t="s">
        <v>360</v>
      </c>
      <c r="U103" s="15" t="s">
        <v>75</v>
      </c>
      <c r="V103" s="15" t="s">
        <v>90</v>
      </c>
      <c r="W103" s="131" t="s">
        <v>34</v>
      </c>
      <c r="X103" s="15" t="s">
        <v>126</v>
      </c>
      <c r="Y103" s="12" t="s">
        <v>127</v>
      </c>
      <c r="Z103" s="17" t="s">
        <v>1405</v>
      </c>
    </row>
    <row r="104" spans="1:26" ht="15.9" customHeight="1" x14ac:dyDescent="0.25">
      <c r="A104" s="42" t="s">
        <v>1261</v>
      </c>
      <c r="B104" s="18" t="s">
        <v>129</v>
      </c>
      <c r="C104" s="18" t="s">
        <v>217</v>
      </c>
      <c r="D104" s="18" t="s">
        <v>218</v>
      </c>
      <c r="E104" s="18" t="s">
        <v>533</v>
      </c>
      <c r="F104" s="131" t="s">
        <v>34</v>
      </c>
      <c r="G104" s="131" t="s">
        <v>34</v>
      </c>
      <c r="H104" s="18">
        <v>2448.4</v>
      </c>
      <c r="I104" s="18" t="s">
        <v>86</v>
      </c>
      <c r="J104" s="131" t="s">
        <v>34</v>
      </c>
      <c r="K104" s="18" t="s">
        <v>1406</v>
      </c>
      <c r="L104" s="18" t="s">
        <v>121</v>
      </c>
      <c r="M104" s="18" t="s">
        <v>122</v>
      </c>
      <c r="N104" s="18" t="s">
        <v>72</v>
      </c>
      <c r="O104" s="27">
        <v>25</v>
      </c>
      <c r="P104" s="131" t="s">
        <v>123</v>
      </c>
      <c r="Q104" s="27" t="s">
        <v>1290</v>
      </c>
      <c r="R104" s="15" t="s">
        <v>28</v>
      </c>
      <c r="S104" s="131" t="s">
        <v>34</v>
      </c>
      <c r="T104" s="18" t="s">
        <v>74</v>
      </c>
      <c r="U104" s="18" t="s">
        <v>75</v>
      </c>
      <c r="V104" s="18" t="s">
        <v>90</v>
      </c>
      <c r="W104" s="131" t="s">
        <v>34</v>
      </c>
      <c r="X104" s="18" t="s">
        <v>183</v>
      </c>
      <c r="Y104" s="56" t="s">
        <v>883</v>
      </c>
      <c r="Z104" s="62" t="s">
        <v>1407</v>
      </c>
    </row>
    <row r="105" spans="1:26" ht="15.9" customHeight="1" x14ac:dyDescent="0.25">
      <c r="A105" s="45" t="s">
        <v>1261</v>
      </c>
      <c r="B105" s="15" t="s">
        <v>129</v>
      </c>
      <c r="C105" s="15" t="s">
        <v>179</v>
      </c>
      <c r="D105" s="10" t="s">
        <v>180</v>
      </c>
      <c r="E105" s="15" t="s">
        <v>537</v>
      </c>
      <c r="F105" s="131" t="s">
        <v>34</v>
      </c>
      <c r="G105" s="131" t="s">
        <v>34</v>
      </c>
      <c r="H105" s="15">
        <v>13.116</v>
      </c>
      <c r="I105" s="15" t="s">
        <v>112</v>
      </c>
      <c r="J105" s="131" t="s">
        <v>34</v>
      </c>
      <c r="K105" s="15" t="s">
        <v>1408</v>
      </c>
      <c r="L105" s="15" t="s">
        <v>121</v>
      </c>
      <c r="M105" s="15" t="s">
        <v>87</v>
      </c>
      <c r="N105" s="15" t="s">
        <v>72</v>
      </c>
      <c r="O105" s="27">
        <v>25</v>
      </c>
      <c r="P105" s="131" t="s">
        <v>123</v>
      </c>
      <c r="Q105" s="27">
        <v>6.5</v>
      </c>
      <c r="R105" s="15" t="s">
        <v>28</v>
      </c>
      <c r="S105" s="131" t="s">
        <v>34</v>
      </c>
      <c r="T105" s="15" t="s">
        <v>113</v>
      </c>
      <c r="U105" s="15" t="s">
        <v>75</v>
      </c>
      <c r="V105" s="15" t="s">
        <v>90</v>
      </c>
      <c r="W105" s="131" t="s">
        <v>34</v>
      </c>
      <c r="X105" s="18" t="s">
        <v>183</v>
      </c>
      <c r="Y105" s="56" t="s">
        <v>883</v>
      </c>
      <c r="Z105" s="17" t="s">
        <v>1409</v>
      </c>
    </row>
    <row r="106" spans="1:26" ht="15.9" customHeight="1" x14ac:dyDescent="0.25">
      <c r="A106" s="42" t="s">
        <v>1261</v>
      </c>
      <c r="B106" s="18" t="s">
        <v>129</v>
      </c>
      <c r="C106" s="18" t="s">
        <v>217</v>
      </c>
      <c r="D106" s="18" t="s">
        <v>218</v>
      </c>
      <c r="E106" s="18" t="s">
        <v>219</v>
      </c>
      <c r="F106" s="131" t="s">
        <v>34</v>
      </c>
      <c r="G106" s="131" t="s">
        <v>34</v>
      </c>
      <c r="H106" s="18">
        <v>1660.7</v>
      </c>
      <c r="I106" s="18" t="s">
        <v>86</v>
      </c>
      <c r="J106" s="131" t="s">
        <v>34</v>
      </c>
      <c r="K106" s="18" t="s">
        <v>1410</v>
      </c>
      <c r="L106" s="18" t="s">
        <v>121</v>
      </c>
      <c r="M106" s="18" t="s">
        <v>122</v>
      </c>
      <c r="N106" s="18" t="s">
        <v>72</v>
      </c>
      <c r="O106" s="27">
        <v>25</v>
      </c>
      <c r="P106" s="131" t="s">
        <v>123</v>
      </c>
      <c r="Q106" s="27" t="s">
        <v>1290</v>
      </c>
      <c r="R106" s="15" t="s">
        <v>28</v>
      </c>
      <c r="S106" s="131" t="s">
        <v>34</v>
      </c>
      <c r="T106" s="18" t="s">
        <v>74</v>
      </c>
      <c r="U106" s="18" t="s">
        <v>75</v>
      </c>
      <c r="V106" s="18" t="s">
        <v>90</v>
      </c>
      <c r="W106" s="131" t="s">
        <v>34</v>
      </c>
      <c r="X106" s="18" t="s">
        <v>183</v>
      </c>
      <c r="Y106" s="56" t="s">
        <v>883</v>
      </c>
      <c r="Z106" s="62" t="s">
        <v>1411</v>
      </c>
    </row>
    <row r="107" spans="1:26" ht="15.9" customHeight="1" x14ac:dyDescent="0.25">
      <c r="A107" s="42" t="s">
        <v>1261</v>
      </c>
      <c r="B107" s="18" t="s">
        <v>129</v>
      </c>
      <c r="C107" s="18" t="s">
        <v>217</v>
      </c>
      <c r="D107" s="18" t="s">
        <v>218</v>
      </c>
      <c r="E107" s="18" t="s">
        <v>541</v>
      </c>
      <c r="F107" s="131" t="s">
        <v>34</v>
      </c>
      <c r="G107" s="131" t="s">
        <v>34</v>
      </c>
      <c r="H107" s="18">
        <v>1282.5999999999999</v>
      </c>
      <c r="I107" s="18" t="s">
        <v>86</v>
      </c>
      <c r="J107" s="131" t="s">
        <v>34</v>
      </c>
      <c r="K107" s="18" t="s">
        <v>1412</v>
      </c>
      <c r="L107" s="18" t="s">
        <v>121</v>
      </c>
      <c r="M107" s="18" t="s">
        <v>122</v>
      </c>
      <c r="N107" s="18" t="s">
        <v>72</v>
      </c>
      <c r="O107" s="27">
        <v>25</v>
      </c>
      <c r="P107" s="131" t="s">
        <v>123</v>
      </c>
      <c r="Q107" s="27" t="s">
        <v>1290</v>
      </c>
      <c r="R107" s="15" t="s">
        <v>28</v>
      </c>
      <c r="S107" s="131" t="s">
        <v>34</v>
      </c>
      <c r="T107" s="18" t="s">
        <v>74</v>
      </c>
      <c r="U107" s="18" t="s">
        <v>75</v>
      </c>
      <c r="V107" s="18" t="s">
        <v>90</v>
      </c>
      <c r="W107" s="131" t="s">
        <v>34</v>
      </c>
      <c r="X107" s="18" t="s">
        <v>183</v>
      </c>
      <c r="Y107" s="56" t="s">
        <v>883</v>
      </c>
      <c r="Z107" s="62" t="s">
        <v>1413</v>
      </c>
    </row>
    <row r="108" spans="1:26" ht="15.9" customHeight="1" x14ac:dyDescent="0.25">
      <c r="A108" s="45" t="s">
        <v>1261</v>
      </c>
      <c r="B108" s="15" t="s">
        <v>129</v>
      </c>
      <c r="C108" s="15" t="s">
        <v>205</v>
      </c>
      <c r="D108" s="10" t="s">
        <v>180</v>
      </c>
      <c r="E108" s="15" t="s">
        <v>537</v>
      </c>
      <c r="F108" s="131" t="s">
        <v>34</v>
      </c>
      <c r="G108" s="131" t="s">
        <v>34</v>
      </c>
      <c r="H108" s="15">
        <v>5.9009</v>
      </c>
      <c r="I108" s="15" t="s">
        <v>112</v>
      </c>
      <c r="J108" s="131" t="s">
        <v>34</v>
      </c>
      <c r="K108" s="15" t="s">
        <v>1414</v>
      </c>
      <c r="L108" s="15" t="s">
        <v>121</v>
      </c>
      <c r="M108" s="15" t="s">
        <v>87</v>
      </c>
      <c r="N108" s="15" t="s">
        <v>72</v>
      </c>
      <c r="O108" s="27">
        <v>25</v>
      </c>
      <c r="P108" s="131" t="s">
        <v>123</v>
      </c>
      <c r="Q108" s="27">
        <v>6.5</v>
      </c>
      <c r="R108" s="15" t="s">
        <v>28</v>
      </c>
      <c r="S108" s="131" t="s">
        <v>34</v>
      </c>
      <c r="T108" s="15" t="s">
        <v>113</v>
      </c>
      <c r="U108" s="15" t="s">
        <v>75</v>
      </c>
      <c r="V108" s="15" t="s">
        <v>90</v>
      </c>
      <c r="W108" s="131" t="s">
        <v>34</v>
      </c>
      <c r="X108" s="18" t="s">
        <v>183</v>
      </c>
      <c r="Y108" s="56" t="s">
        <v>883</v>
      </c>
      <c r="Z108" s="17" t="s">
        <v>1409</v>
      </c>
    </row>
    <row r="109" spans="1:26" ht="15.9" customHeight="1" x14ac:dyDescent="0.25">
      <c r="A109" s="6" t="s">
        <v>1300</v>
      </c>
      <c r="B109" s="10" t="s">
        <v>129</v>
      </c>
      <c r="C109" s="10" t="s">
        <v>589</v>
      </c>
      <c r="D109" s="10" t="s">
        <v>590</v>
      </c>
      <c r="E109" s="10" t="s">
        <v>591</v>
      </c>
      <c r="F109" s="15">
        <v>0.34</v>
      </c>
      <c r="G109" s="15" t="s">
        <v>67</v>
      </c>
      <c r="H109" s="10">
        <f>Table3[[#This Row],[Concentration effective (avant conversion)]]*1000</f>
        <v>340</v>
      </c>
      <c r="I109" s="15" t="s">
        <v>68</v>
      </c>
      <c r="J109" s="131" t="s">
        <v>34</v>
      </c>
      <c r="K109" s="10" t="s">
        <v>1415</v>
      </c>
      <c r="L109" s="18" t="s">
        <v>121</v>
      </c>
      <c r="M109" s="18" t="s">
        <v>87</v>
      </c>
      <c r="N109" s="18" t="s">
        <v>376</v>
      </c>
      <c r="O109" s="15" t="s">
        <v>593</v>
      </c>
      <c r="P109" s="15" t="s">
        <v>28</v>
      </c>
      <c r="Q109" s="15" t="s">
        <v>28</v>
      </c>
      <c r="R109" s="15" t="s">
        <v>28</v>
      </c>
      <c r="S109" s="131" t="s">
        <v>34</v>
      </c>
      <c r="T109" s="10" t="s">
        <v>263</v>
      </c>
      <c r="U109" s="15" t="s">
        <v>75</v>
      </c>
      <c r="V109" s="10" t="s">
        <v>90</v>
      </c>
      <c r="W109" s="131" t="s">
        <v>34</v>
      </c>
      <c r="X109" s="10" t="s">
        <v>594</v>
      </c>
      <c r="Y109" s="25" t="s">
        <v>595</v>
      </c>
      <c r="Z109" s="25" t="s">
        <v>596</v>
      </c>
    </row>
    <row r="110" spans="1:26" s="47" customFormat="1" ht="15.9" customHeight="1" x14ac:dyDescent="0.25">
      <c r="A110" s="45" t="s">
        <v>1261</v>
      </c>
      <c r="B110" s="10" t="s">
        <v>129</v>
      </c>
      <c r="C110" s="10" t="s">
        <v>610</v>
      </c>
      <c r="D110" s="10" t="s">
        <v>590</v>
      </c>
      <c r="E110" s="10" t="s">
        <v>571</v>
      </c>
      <c r="F110" s="15">
        <v>30.34</v>
      </c>
      <c r="G110" s="15" t="s">
        <v>240</v>
      </c>
      <c r="H110" s="10">
        <f>Table3[[#This Row],[Concentration effective (avant conversion)]]*144.242</f>
        <v>4376.3022799999999</v>
      </c>
      <c r="I110" s="15" t="s">
        <v>86</v>
      </c>
      <c r="J110" s="131" t="s">
        <v>34</v>
      </c>
      <c r="K110" s="15" t="s">
        <v>69</v>
      </c>
      <c r="L110" s="18" t="s">
        <v>121</v>
      </c>
      <c r="M110" s="18" t="s">
        <v>87</v>
      </c>
      <c r="N110" s="18" t="s">
        <v>376</v>
      </c>
      <c r="O110" s="15" t="s">
        <v>100</v>
      </c>
      <c r="P110" s="15" t="s">
        <v>28</v>
      </c>
      <c r="Q110" s="15">
        <v>8</v>
      </c>
      <c r="R110" s="15" t="s">
        <v>28</v>
      </c>
      <c r="S110" s="131" t="s">
        <v>34</v>
      </c>
      <c r="T110" s="10" t="s">
        <v>263</v>
      </c>
      <c r="U110" s="15" t="s">
        <v>75</v>
      </c>
      <c r="V110" s="10" t="s">
        <v>90</v>
      </c>
      <c r="W110" s="131" t="s">
        <v>34</v>
      </c>
      <c r="X110" s="10" t="s">
        <v>611</v>
      </c>
      <c r="Y110" s="25" t="s">
        <v>612</v>
      </c>
      <c r="Z110" s="25" t="s">
        <v>1982</v>
      </c>
    </row>
    <row r="111" spans="1:26" s="47" customFormat="1" ht="15.9" customHeight="1" x14ac:dyDescent="0.25">
      <c r="A111" s="45" t="s">
        <v>1261</v>
      </c>
      <c r="B111" s="10" t="s">
        <v>81</v>
      </c>
      <c r="C111" s="10" t="s">
        <v>1200</v>
      </c>
      <c r="D111" s="10" t="s">
        <v>371</v>
      </c>
      <c r="E111" s="10" t="s">
        <v>613</v>
      </c>
      <c r="F111" s="15">
        <f>17*10^-7</f>
        <v>1.6999999999999998E-6</v>
      </c>
      <c r="G111" s="15" t="s">
        <v>614</v>
      </c>
      <c r="H111" s="10">
        <f>Table3[[#This Row],[Concentration effective (avant conversion)]]*144.242*1000000</f>
        <v>245.21139999999997</v>
      </c>
      <c r="I111" s="12" t="s">
        <v>615</v>
      </c>
      <c r="J111" s="131" t="s">
        <v>34</v>
      </c>
      <c r="K111" s="10" t="s">
        <v>1416</v>
      </c>
      <c r="L111" s="18" t="s">
        <v>375</v>
      </c>
      <c r="M111" s="18" t="s">
        <v>87</v>
      </c>
      <c r="N111" s="18" t="s">
        <v>376</v>
      </c>
      <c r="O111" s="15" t="s">
        <v>555</v>
      </c>
      <c r="P111" s="15" t="s">
        <v>28</v>
      </c>
      <c r="Q111" s="15" t="s">
        <v>28</v>
      </c>
      <c r="R111" s="15" t="s">
        <v>28</v>
      </c>
      <c r="S111" s="131" t="s">
        <v>34</v>
      </c>
      <c r="T111" s="10" t="s">
        <v>263</v>
      </c>
      <c r="U111" s="15" t="s">
        <v>75</v>
      </c>
      <c r="V111" s="10" t="s">
        <v>90</v>
      </c>
      <c r="W111" s="131" t="s">
        <v>34</v>
      </c>
      <c r="X111" s="10" t="s">
        <v>617</v>
      </c>
      <c r="Y111" s="25" t="s">
        <v>618</v>
      </c>
      <c r="Z111" s="25" t="s">
        <v>1417</v>
      </c>
    </row>
    <row r="112" spans="1:26" s="47" customFormat="1" ht="15.9" customHeight="1" x14ac:dyDescent="0.25">
      <c r="A112" s="45" t="s">
        <v>1261</v>
      </c>
      <c r="B112" s="10" t="s">
        <v>81</v>
      </c>
      <c r="C112" s="10" t="s">
        <v>620</v>
      </c>
      <c r="D112" s="10" t="s">
        <v>621</v>
      </c>
      <c r="E112" s="10" t="s">
        <v>613</v>
      </c>
      <c r="F112" s="15">
        <f>15*10^-7</f>
        <v>1.5E-6</v>
      </c>
      <c r="G112" s="15" t="s">
        <v>614</v>
      </c>
      <c r="H112" s="10">
        <f>Table3[[#This Row],[Concentration effective (avant conversion)]]*144.242*1000000</f>
        <v>216.363</v>
      </c>
      <c r="I112" s="12" t="s">
        <v>615</v>
      </c>
      <c r="J112" s="131" t="s">
        <v>34</v>
      </c>
      <c r="K112" s="10" t="s">
        <v>1418</v>
      </c>
      <c r="L112" s="18" t="s">
        <v>375</v>
      </c>
      <c r="M112" s="18" t="s">
        <v>87</v>
      </c>
      <c r="N112" s="18" t="s">
        <v>376</v>
      </c>
      <c r="O112" s="15" t="s">
        <v>555</v>
      </c>
      <c r="P112" s="15" t="s">
        <v>28</v>
      </c>
      <c r="Q112" s="15" t="s">
        <v>28</v>
      </c>
      <c r="R112" s="15" t="s">
        <v>28</v>
      </c>
      <c r="S112" s="131" t="s">
        <v>34</v>
      </c>
      <c r="T112" s="10" t="s">
        <v>74</v>
      </c>
      <c r="U112" s="15" t="s">
        <v>75</v>
      </c>
      <c r="V112" s="10" t="s">
        <v>90</v>
      </c>
      <c r="W112" s="131" t="s">
        <v>34</v>
      </c>
      <c r="X112" s="10" t="s">
        <v>617</v>
      </c>
      <c r="Y112" s="25" t="s">
        <v>618</v>
      </c>
      <c r="Z112" s="25" t="s">
        <v>1419</v>
      </c>
    </row>
    <row r="113" spans="1:26" ht="15.9" customHeight="1" x14ac:dyDescent="0.25">
      <c r="A113" s="45" t="s">
        <v>1261</v>
      </c>
      <c r="B113" s="10" t="s">
        <v>81</v>
      </c>
      <c r="C113" s="10" t="s">
        <v>620</v>
      </c>
      <c r="D113" s="10" t="s">
        <v>621</v>
      </c>
      <c r="E113" s="10" t="s">
        <v>566</v>
      </c>
      <c r="F113" s="18">
        <f>1*10^-7</f>
        <v>9.9999999999999995E-8</v>
      </c>
      <c r="G113" s="18" t="s">
        <v>614</v>
      </c>
      <c r="H113" s="10">
        <f>Table3[[#This Row],[Concentration effective (avant conversion)]]*144.242*1000000</f>
        <v>14.424199999999999</v>
      </c>
      <c r="I113" s="12" t="s">
        <v>615</v>
      </c>
      <c r="J113" s="131" t="s">
        <v>34</v>
      </c>
      <c r="K113" s="15" t="s">
        <v>163</v>
      </c>
      <c r="L113" s="18" t="s">
        <v>375</v>
      </c>
      <c r="M113" s="18" t="s">
        <v>87</v>
      </c>
      <c r="N113" s="18" t="s">
        <v>376</v>
      </c>
      <c r="O113" s="15" t="s">
        <v>555</v>
      </c>
      <c r="P113" s="15" t="s">
        <v>28</v>
      </c>
      <c r="Q113" s="15" t="s">
        <v>28</v>
      </c>
      <c r="R113" s="15" t="s">
        <v>28</v>
      </c>
      <c r="S113" s="131" t="s">
        <v>34</v>
      </c>
      <c r="T113" s="10" t="s">
        <v>74</v>
      </c>
      <c r="U113" s="18" t="s">
        <v>75</v>
      </c>
      <c r="V113" s="10" t="s">
        <v>90</v>
      </c>
      <c r="W113" s="131" t="s">
        <v>34</v>
      </c>
      <c r="X113" s="10" t="s">
        <v>617</v>
      </c>
      <c r="Y113" s="25" t="s">
        <v>618</v>
      </c>
      <c r="Z113" s="25" t="s">
        <v>1203</v>
      </c>
    </row>
    <row r="114" spans="1:26" s="47" customFormat="1" ht="15.9" customHeight="1" x14ac:dyDescent="0.25">
      <c r="A114" s="45" t="s">
        <v>1261</v>
      </c>
      <c r="B114" s="10" t="s">
        <v>81</v>
      </c>
      <c r="C114" s="10" t="s">
        <v>620</v>
      </c>
      <c r="D114" s="10" t="s">
        <v>621</v>
      </c>
      <c r="E114" s="10" t="s">
        <v>623</v>
      </c>
      <c r="F114" s="131" t="s">
        <v>34</v>
      </c>
      <c r="G114" s="131" t="s">
        <v>34</v>
      </c>
      <c r="H114" s="10">
        <v>45.613325425800738</v>
      </c>
      <c r="I114" s="12" t="s">
        <v>615</v>
      </c>
      <c r="J114" s="131" t="s">
        <v>34</v>
      </c>
      <c r="K114" s="15" t="s">
        <v>163</v>
      </c>
      <c r="L114" s="18" t="s">
        <v>375</v>
      </c>
      <c r="M114" s="18" t="s">
        <v>87</v>
      </c>
      <c r="N114" s="18" t="s">
        <v>376</v>
      </c>
      <c r="O114" s="15" t="s">
        <v>555</v>
      </c>
      <c r="P114" s="15" t="s">
        <v>28</v>
      </c>
      <c r="Q114" s="15" t="s">
        <v>28</v>
      </c>
      <c r="R114" s="15" t="s">
        <v>28</v>
      </c>
      <c r="S114" s="131" t="s">
        <v>34</v>
      </c>
      <c r="T114" s="10" t="s">
        <v>74</v>
      </c>
      <c r="U114" s="18" t="s">
        <v>75</v>
      </c>
      <c r="V114" s="10" t="s">
        <v>90</v>
      </c>
      <c r="W114" s="131" t="s">
        <v>34</v>
      </c>
      <c r="X114" s="10" t="s">
        <v>617</v>
      </c>
      <c r="Y114" s="25" t="s">
        <v>618</v>
      </c>
      <c r="Z114" s="25" t="s">
        <v>1420</v>
      </c>
    </row>
    <row r="115" spans="1:26" s="47" customFormat="1" ht="15.9" customHeight="1" x14ac:dyDescent="0.25">
      <c r="A115" s="45" t="s">
        <v>1261</v>
      </c>
      <c r="B115" s="10" t="s">
        <v>81</v>
      </c>
      <c r="C115" s="10" t="s">
        <v>620</v>
      </c>
      <c r="D115" s="10" t="s">
        <v>621</v>
      </c>
      <c r="E115" s="10" t="s">
        <v>562</v>
      </c>
      <c r="F115" s="18">
        <f>1*10^-6</f>
        <v>9.9999999999999995E-7</v>
      </c>
      <c r="G115" s="18" t="s">
        <v>614</v>
      </c>
      <c r="H115" s="10">
        <f>Table3[[#This Row],[Concentration effective (avant conversion)]]*144.242*1000000</f>
        <v>144.24199999999999</v>
      </c>
      <c r="I115" s="12" t="s">
        <v>615</v>
      </c>
      <c r="J115" s="131" t="s">
        <v>34</v>
      </c>
      <c r="K115" s="15" t="s">
        <v>163</v>
      </c>
      <c r="L115" s="18" t="s">
        <v>375</v>
      </c>
      <c r="M115" s="18" t="s">
        <v>87</v>
      </c>
      <c r="N115" s="18" t="s">
        <v>376</v>
      </c>
      <c r="O115" s="15" t="s">
        <v>555</v>
      </c>
      <c r="P115" s="15" t="s">
        <v>28</v>
      </c>
      <c r="Q115" s="15" t="s">
        <v>28</v>
      </c>
      <c r="R115" s="15" t="s">
        <v>28</v>
      </c>
      <c r="S115" s="131" t="s">
        <v>34</v>
      </c>
      <c r="T115" s="10" t="s">
        <v>74</v>
      </c>
      <c r="U115" s="18" t="s">
        <v>75</v>
      </c>
      <c r="V115" s="10" t="s">
        <v>90</v>
      </c>
      <c r="W115" s="131" t="s">
        <v>34</v>
      </c>
      <c r="X115" s="10" t="s">
        <v>617</v>
      </c>
      <c r="Y115" s="25" t="s">
        <v>618</v>
      </c>
      <c r="Z115" s="25" t="s">
        <v>1203</v>
      </c>
    </row>
    <row r="116" spans="1:26" ht="15.9" customHeight="1" x14ac:dyDescent="0.25">
      <c r="A116" s="45" t="s">
        <v>1261</v>
      </c>
      <c r="B116" s="10" t="s">
        <v>81</v>
      </c>
      <c r="C116" s="10" t="s">
        <v>1200</v>
      </c>
      <c r="D116" s="10" t="s">
        <v>371</v>
      </c>
      <c r="E116" s="10" t="s">
        <v>566</v>
      </c>
      <c r="F116" s="18">
        <f>1*10^-6</f>
        <v>9.9999999999999995E-7</v>
      </c>
      <c r="G116" s="18" t="s">
        <v>614</v>
      </c>
      <c r="H116" s="10">
        <f>Table3[[#This Row],[Concentration effective (avant conversion)]]*144.242*1000000</f>
        <v>144.24199999999999</v>
      </c>
      <c r="I116" s="12" t="s">
        <v>615</v>
      </c>
      <c r="J116" s="131" t="s">
        <v>34</v>
      </c>
      <c r="K116" s="15" t="s">
        <v>163</v>
      </c>
      <c r="L116" s="18" t="s">
        <v>375</v>
      </c>
      <c r="M116" s="18" t="s">
        <v>87</v>
      </c>
      <c r="N116" s="18" t="s">
        <v>376</v>
      </c>
      <c r="O116" s="15" t="s">
        <v>555</v>
      </c>
      <c r="P116" s="15" t="s">
        <v>28</v>
      </c>
      <c r="Q116" s="15" t="s">
        <v>28</v>
      </c>
      <c r="R116" s="15" t="s">
        <v>28</v>
      </c>
      <c r="S116" s="131" t="s">
        <v>34</v>
      </c>
      <c r="T116" s="10" t="s">
        <v>263</v>
      </c>
      <c r="U116" s="18" t="s">
        <v>75</v>
      </c>
      <c r="V116" s="10" t="s">
        <v>90</v>
      </c>
      <c r="W116" s="131" t="s">
        <v>34</v>
      </c>
      <c r="X116" s="10" t="s">
        <v>617</v>
      </c>
      <c r="Y116" s="25" t="s">
        <v>618</v>
      </c>
      <c r="Z116" s="21" t="s">
        <v>1417</v>
      </c>
    </row>
    <row r="117" spans="1:26" ht="15.9" customHeight="1" x14ac:dyDescent="0.25">
      <c r="A117" s="45" t="s">
        <v>1261</v>
      </c>
      <c r="B117" s="10" t="s">
        <v>81</v>
      </c>
      <c r="C117" s="10" t="s">
        <v>1200</v>
      </c>
      <c r="D117" s="10" t="s">
        <v>371</v>
      </c>
      <c r="E117" s="10" t="s">
        <v>562</v>
      </c>
      <c r="F117" s="18">
        <f>1*10^-5</f>
        <v>1.0000000000000001E-5</v>
      </c>
      <c r="G117" s="18" t="s">
        <v>614</v>
      </c>
      <c r="H117" s="10">
        <f>Table3[[#This Row],[Concentration effective (avant conversion)]]*144.242*1000000</f>
        <v>1442.42</v>
      </c>
      <c r="I117" s="12" t="s">
        <v>615</v>
      </c>
      <c r="J117" s="131" t="s">
        <v>34</v>
      </c>
      <c r="K117" s="15" t="s">
        <v>163</v>
      </c>
      <c r="L117" s="18" t="s">
        <v>375</v>
      </c>
      <c r="M117" s="18" t="s">
        <v>87</v>
      </c>
      <c r="N117" s="18" t="s">
        <v>376</v>
      </c>
      <c r="O117" s="15" t="s">
        <v>555</v>
      </c>
      <c r="P117" s="15" t="s">
        <v>28</v>
      </c>
      <c r="Q117" s="15" t="s">
        <v>28</v>
      </c>
      <c r="R117" s="15" t="s">
        <v>28</v>
      </c>
      <c r="S117" s="131" t="s">
        <v>34</v>
      </c>
      <c r="T117" s="10" t="s">
        <v>263</v>
      </c>
      <c r="U117" s="18" t="s">
        <v>75</v>
      </c>
      <c r="V117" s="10" t="s">
        <v>90</v>
      </c>
      <c r="W117" s="131" t="s">
        <v>34</v>
      </c>
      <c r="X117" s="10" t="s">
        <v>617</v>
      </c>
      <c r="Y117" s="25" t="s">
        <v>618</v>
      </c>
      <c r="Z117" s="21" t="s">
        <v>1417</v>
      </c>
    </row>
    <row r="118" spans="1:26" ht="15.9" customHeight="1" x14ac:dyDescent="0.25">
      <c r="A118" s="6" t="s">
        <v>1421</v>
      </c>
      <c r="B118" s="10" t="s">
        <v>81</v>
      </c>
      <c r="C118" s="10" t="s">
        <v>161</v>
      </c>
      <c r="D118" s="10" t="s">
        <v>83</v>
      </c>
      <c r="E118" s="10" t="s">
        <v>632</v>
      </c>
      <c r="F118" s="10">
        <v>12.18</v>
      </c>
      <c r="G118" s="15" t="s">
        <v>67</v>
      </c>
      <c r="H118" s="10">
        <f>Table3[[#This Row],[Concentration effective (avant conversion)]]*1000</f>
        <v>12180</v>
      </c>
      <c r="I118" s="15" t="s">
        <v>635</v>
      </c>
      <c r="J118" s="131" t="s">
        <v>34</v>
      </c>
      <c r="K118" s="10" t="s">
        <v>1422</v>
      </c>
      <c r="L118" s="18" t="s">
        <v>70</v>
      </c>
      <c r="M118" s="18" t="s">
        <v>87</v>
      </c>
      <c r="N118" s="18" t="s">
        <v>72</v>
      </c>
      <c r="O118" s="15" t="s">
        <v>628</v>
      </c>
      <c r="P118" s="15">
        <v>250</v>
      </c>
      <c r="Q118" s="15" t="s">
        <v>1423</v>
      </c>
      <c r="R118" s="15" t="s">
        <v>28</v>
      </c>
      <c r="S118" s="131" t="s">
        <v>34</v>
      </c>
      <c r="T118" s="10" t="s">
        <v>113</v>
      </c>
      <c r="U118" s="15" t="s">
        <v>75</v>
      </c>
      <c r="V118" s="15" t="s">
        <v>90</v>
      </c>
      <c r="W118" s="131" t="s">
        <v>34</v>
      </c>
      <c r="X118" s="10" t="s">
        <v>630</v>
      </c>
      <c r="Y118" s="25" t="s">
        <v>631</v>
      </c>
      <c r="Z118" s="21" t="s">
        <v>1214</v>
      </c>
    </row>
    <row r="119" spans="1:26" ht="15.9" customHeight="1" x14ac:dyDescent="0.25">
      <c r="A119" s="6" t="s">
        <v>1421</v>
      </c>
      <c r="B119" s="10" t="s">
        <v>81</v>
      </c>
      <c r="C119" s="10" t="s">
        <v>161</v>
      </c>
      <c r="D119" s="10" t="s">
        <v>83</v>
      </c>
      <c r="E119" s="10" t="s">
        <v>625</v>
      </c>
      <c r="F119" s="10">
        <v>5.45</v>
      </c>
      <c r="G119" s="15" t="s">
        <v>67</v>
      </c>
      <c r="H119" s="10">
        <f>Table3[[#This Row],[Concentration effective (avant conversion)]]*1000</f>
        <v>5450</v>
      </c>
      <c r="I119" s="15" t="s">
        <v>626</v>
      </c>
      <c r="J119" s="131" t="s">
        <v>34</v>
      </c>
      <c r="K119" s="10" t="s">
        <v>1424</v>
      </c>
      <c r="L119" s="18" t="s">
        <v>70</v>
      </c>
      <c r="M119" s="18" t="s">
        <v>87</v>
      </c>
      <c r="N119" s="18" t="s">
        <v>72</v>
      </c>
      <c r="O119" s="15" t="s">
        <v>628</v>
      </c>
      <c r="P119" s="15">
        <v>250</v>
      </c>
      <c r="Q119" s="15" t="s">
        <v>1425</v>
      </c>
      <c r="R119" s="15" t="s">
        <v>28</v>
      </c>
      <c r="S119" s="131" t="s">
        <v>34</v>
      </c>
      <c r="T119" s="10" t="s">
        <v>113</v>
      </c>
      <c r="U119" s="15" t="s">
        <v>75</v>
      </c>
      <c r="V119" s="15" t="s">
        <v>90</v>
      </c>
      <c r="W119" s="131" t="s">
        <v>34</v>
      </c>
      <c r="X119" s="10" t="s">
        <v>630</v>
      </c>
      <c r="Y119" s="25" t="s">
        <v>631</v>
      </c>
      <c r="Z119" s="21" t="s">
        <v>1214</v>
      </c>
    </row>
    <row r="120" spans="1:26" ht="15.9" customHeight="1" x14ac:dyDescent="0.25">
      <c r="A120" s="6" t="s">
        <v>1421</v>
      </c>
      <c r="B120" s="10" t="s">
        <v>81</v>
      </c>
      <c r="C120" s="10" t="s">
        <v>161</v>
      </c>
      <c r="D120" s="10" t="s">
        <v>83</v>
      </c>
      <c r="E120" s="10" t="s">
        <v>625</v>
      </c>
      <c r="F120" s="10">
        <v>7.18</v>
      </c>
      <c r="G120" s="15" t="s">
        <v>67</v>
      </c>
      <c r="H120" s="10">
        <f>Table3[[#This Row],[Concentration effective (avant conversion)]]*1000</f>
        <v>7180</v>
      </c>
      <c r="I120" s="15" t="s">
        <v>635</v>
      </c>
      <c r="J120" s="131" t="s">
        <v>34</v>
      </c>
      <c r="K120" s="10" t="s">
        <v>1426</v>
      </c>
      <c r="L120" s="18" t="s">
        <v>70</v>
      </c>
      <c r="M120" s="18" t="s">
        <v>87</v>
      </c>
      <c r="N120" s="18" t="s">
        <v>72</v>
      </c>
      <c r="O120" s="15" t="s">
        <v>628</v>
      </c>
      <c r="P120" s="15">
        <v>250</v>
      </c>
      <c r="Q120" s="15" t="s">
        <v>1427</v>
      </c>
      <c r="R120" s="15" t="s">
        <v>28</v>
      </c>
      <c r="S120" s="131" t="s">
        <v>34</v>
      </c>
      <c r="T120" s="10" t="s">
        <v>113</v>
      </c>
      <c r="U120" s="15" t="s">
        <v>75</v>
      </c>
      <c r="V120" s="15" t="s">
        <v>90</v>
      </c>
      <c r="W120" s="131" t="s">
        <v>34</v>
      </c>
      <c r="X120" s="10" t="s">
        <v>630</v>
      </c>
      <c r="Y120" s="25" t="s">
        <v>631</v>
      </c>
      <c r="Z120" s="21" t="s">
        <v>1214</v>
      </c>
    </row>
    <row r="121" spans="1:26" ht="15.9" customHeight="1" x14ac:dyDescent="0.25">
      <c r="A121" s="6" t="s">
        <v>1421</v>
      </c>
      <c r="B121" s="10" t="s">
        <v>81</v>
      </c>
      <c r="C121" s="10" t="s">
        <v>161</v>
      </c>
      <c r="D121" s="10" t="s">
        <v>83</v>
      </c>
      <c r="E121" s="10" t="s">
        <v>632</v>
      </c>
      <c r="F121" s="10">
        <v>10.47</v>
      </c>
      <c r="G121" s="15" t="s">
        <v>67</v>
      </c>
      <c r="H121" s="10">
        <f>Table3[[#This Row],[Concentration effective (avant conversion)]]*1000</f>
        <v>10470</v>
      </c>
      <c r="I121" s="15" t="s">
        <v>626</v>
      </c>
      <c r="J121" s="131" t="s">
        <v>34</v>
      </c>
      <c r="K121" s="10" t="s">
        <v>1428</v>
      </c>
      <c r="L121" s="18" t="s">
        <v>70</v>
      </c>
      <c r="M121" s="18" t="s">
        <v>87</v>
      </c>
      <c r="N121" s="18" t="s">
        <v>72</v>
      </c>
      <c r="O121" s="15" t="s">
        <v>628</v>
      </c>
      <c r="P121" s="15">
        <v>250</v>
      </c>
      <c r="Q121" s="15" t="s">
        <v>1429</v>
      </c>
      <c r="R121" s="15" t="s">
        <v>28</v>
      </c>
      <c r="S121" s="131" t="s">
        <v>34</v>
      </c>
      <c r="T121" s="10" t="s">
        <v>113</v>
      </c>
      <c r="U121" s="15" t="s">
        <v>75</v>
      </c>
      <c r="V121" s="15" t="s">
        <v>90</v>
      </c>
      <c r="W121" s="131" t="s">
        <v>34</v>
      </c>
      <c r="X121" s="10" t="s">
        <v>630</v>
      </c>
      <c r="Y121" s="25" t="s">
        <v>631</v>
      </c>
      <c r="Z121" s="21" t="s">
        <v>1214</v>
      </c>
    </row>
    <row r="122" spans="1:26" ht="15.9" customHeight="1" x14ac:dyDescent="0.25">
      <c r="A122" s="6" t="s">
        <v>1421</v>
      </c>
      <c r="B122" s="10" t="s">
        <v>81</v>
      </c>
      <c r="C122" s="10" t="s">
        <v>161</v>
      </c>
      <c r="D122" s="10" t="s">
        <v>83</v>
      </c>
      <c r="E122" s="10" t="s">
        <v>625</v>
      </c>
      <c r="F122" s="10">
        <v>1.85</v>
      </c>
      <c r="G122" s="15" t="s">
        <v>67</v>
      </c>
      <c r="H122" s="10">
        <f>Table3[[#This Row],[Concentration effective (avant conversion)]]*1000</f>
        <v>1850</v>
      </c>
      <c r="I122" s="15" t="s">
        <v>644</v>
      </c>
      <c r="J122" s="131" t="s">
        <v>34</v>
      </c>
      <c r="K122" s="15" t="s">
        <v>69</v>
      </c>
      <c r="L122" s="18" t="s">
        <v>70</v>
      </c>
      <c r="M122" s="18" t="s">
        <v>87</v>
      </c>
      <c r="N122" s="18" t="s">
        <v>72</v>
      </c>
      <c r="O122" s="15" t="s">
        <v>628</v>
      </c>
      <c r="P122" s="15">
        <v>250</v>
      </c>
      <c r="Q122" s="15" t="s">
        <v>641</v>
      </c>
      <c r="R122" s="15" t="s">
        <v>28</v>
      </c>
      <c r="S122" s="131" t="s">
        <v>34</v>
      </c>
      <c r="T122" s="10" t="s">
        <v>113</v>
      </c>
      <c r="U122" s="15" t="s">
        <v>75</v>
      </c>
      <c r="V122" s="15" t="s">
        <v>90</v>
      </c>
      <c r="W122" s="131" t="s">
        <v>34</v>
      </c>
      <c r="X122" s="10" t="s">
        <v>630</v>
      </c>
      <c r="Y122" s="25" t="s">
        <v>631</v>
      </c>
      <c r="Z122" s="21" t="s">
        <v>1430</v>
      </c>
    </row>
    <row r="123" spans="1:26" ht="15.9" customHeight="1" x14ac:dyDescent="0.25">
      <c r="A123" s="6" t="s">
        <v>1421</v>
      </c>
      <c r="B123" s="10" t="s">
        <v>81</v>
      </c>
      <c r="C123" s="10" t="s">
        <v>161</v>
      </c>
      <c r="D123" s="10" t="s">
        <v>83</v>
      </c>
      <c r="E123" s="10" t="s">
        <v>625</v>
      </c>
      <c r="F123" s="10">
        <v>2.4300000000000002</v>
      </c>
      <c r="G123" s="15" t="s">
        <v>67</v>
      </c>
      <c r="H123" s="10">
        <f>Table3[[#This Row],[Concentration effective (avant conversion)]]*1000</f>
        <v>2430</v>
      </c>
      <c r="I123" s="15" t="s">
        <v>643</v>
      </c>
      <c r="J123" s="131" t="s">
        <v>34</v>
      </c>
      <c r="K123" s="15" t="s">
        <v>69</v>
      </c>
      <c r="L123" s="18" t="s">
        <v>70</v>
      </c>
      <c r="M123" s="18" t="s">
        <v>87</v>
      </c>
      <c r="N123" s="18" t="s">
        <v>72</v>
      </c>
      <c r="O123" s="15" t="s">
        <v>628</v>
      </c>
      <c r="P123" s="15">
        <v>250</v>
      </c>
      <c r="Q123" s="15" t="s">
        <v>641</v>
      </c>
      <c r="R123" s="15" t="s">
        <v>28</v>
      </c>
      <c r="S123" s="131" t="s">
        <v>34</v>
      </c>
      <c r="T123" s="10" t="s">
        <v>113</v>
      </c>
      <c r="U123" s="15" t="s">
        <v>75</v>
      </c>
      <c r="V123" s="15" t="s">
        <v>90</v>
      </c>
      <c r="W123" s="131" t="s">
        <v>34</v>
      </c>
      <c r="X123" s="10" t="s">
        <v>630</v>
      </c>
      <c r="Y123" s="25" t="s">
        <v>631</v>
      </c>
      <c r="Z123" s="21" t="s">
        <v>889</v>
      </c>
    </row>
    <row r="124" spans="1:26" ht="15.9" customHeight="1" x14ac:dyDescent="0.25">
      <c r="A124" s="6" t="s">
        <v>1421</v>
      </c>
      <c r="B124" s="10" t="s">
        <v>81</v>
      </c>
      <c r="C124" s="10" t="s">
        <v>161</v>
      </c>
      <c r="D124" s="10" t="s">
        <v>83</v>
      </c>
      <c r="E124" s="10" t="s">
        <v>632</v>
      </c>
      <c r="F124" s="10">
        <v>4.5</v>
      </c>
      <c r="G124" s="15" t="s">
        <v>67</v>
      </c>
      <c r="H124" s="10">
        <f>Table3[[#This Row],[Concentration effective (avant conversion)]]*1000</f>
        <v>4500</v>
      </c>
      <c r="I124" s="15" t="s">
        <v>642</v>
      </c>
      <c r="J124" s="131" t="s">
        <v>34</v>
      </c>
      <c r="K124" s="15" t="s">
        <v>69</v>
      </c>
      <c r="L124" s="18" t="s">
        <v>70</v>
      </c>
      <c r="M124" s="18" t="s">
        <v>87</v>
      </c>
      <c r="N124" s="18" t="s">
        <v>72</v>
      </c>
      <c r="O124" s="15" t="s">
        <v>628</v>
      </c>
      <c r="P124" s="15">
        <v>250</v>
      </c>
      <c r="Q124" s="15" t="s">
        <v>641</v>
      </c>
      <c r="R124" s="15" t="s">
        <v>28</v>
      </c>
      <c r="S124" s="131" t="s">
        <v>34</v>
      </c>
      <c r="T124" s="10" t="s">
        <v>113</v>
      </c>
      <c r="U124" s="15" t="s">
        <v>75</v>
      </c>
      <c r="V124" s="15" t="s">
        <v>90</v>
      </c>
      <c r="W124" s="131" t="s">
        <v>34</v>
      </c>
      <c r="X124" s="10" t="s">
        <v>630</v>
      </c>
      <c r="Y124" s="21" t="s">
        <v>631</v>
      </c>
      <c r="Z124" s="21" t="s">
        <v>1163</v>
      </c>
    </row>
    <row r="125" spans="1:26" ht="15.9" customHeight="1" x14ac:dyDescent="0.25">
      <c r="A125" s="6" t="s">
        <v>1421</v>
      </c>
      <c r="B125" s="10" t="s">
        <v>81</v>
      </c>
      <c r="C125" s="10" t="s">
        <v>161</v>
      </c>
      <c r="D125" s="10" t="s">
        <v>83</v>
      </c>
      <c r="E125" s="10" t="s">
        <v>632</v>
      </c>
      <c r="F125" s="10">
        <v>9.41</v>
      </c>
      <c r="G125" s="15" t="s">
        <v>67</v>
      </c>
      <c r="H125" s="10">
        <f>Table3[[#This Row],[Concentration effective (avant conversion)]]*1000</f>
        <v>9410</v>
      </c>
      <c r="I125" s="15" t="s">
        <v>640</v>
      </c>
      <c r="J125" s="131" t="s">
        <v>34</v>
      </c>
      <c r="K125" s="15" t="s">
        <v>69</v>
      </c>
      <c r="L125" s="18" t="s">
        <v>70</v>
      </c>
      <c r="M125" s="18" t="s">
        <v>87</v>
      </c>
      <c r="N125" s="18" t="s">
        <v>72</v>
      </c>
      <c r="O125" s="15" t="s">
        <v>628</v>
      </c>
      <c r="P125" s="15">
        <v>250</v>
      </c>
      <c r="Q125" s="15" t="s">
        <v>641</v>
      </c>
      <c r="R125" s="15" t="s">
        <v>28</v>
      </c>
      <c r="S125" s="131" t="s">
        <v>34</v>
      </c>
      <c r="T125" s="10" t="s">
        <v>113</v>
      </c>
      <c r="U125" s="15" t="s">
        <v>75</v>
      </c>
      <c r="V125" s="15" t="s">
        <v>90</v>
      </c>
      <c r="W125" s="131" t="s">
        <v>34</v>
      </c>
      <c r="X125" s="10" t="s">
        <v>630</v>
      </c>
      <c r="Y125" s="21" t="s">
        <v>631</v>
      </c>
      <c r="Z125" s="21" t="s">
        <v>1163</v>
      </c>
    </row>
    <row r="126" spans="1:26" ht="15.9" customHeight="1" x14ac:dyDescent="0.25">
      <c r="A126" s="6" t="s">
        <v>1261</v>
      </c>
      <c r="B126" s="10" t="s">
        <v>1156</v>
      </c>
      <c r="C126" s="10" t="s">
        <v>1033</v>
      </c>
      <c r="D126" s="10" t="s">
        <v>662</v>
      </c>
      <c r="E126" s="10" t="s">
        <v>663</v>
      </c>
      <c r="F126" s="15">
        <v>5</v>
      </c>
      <c r="G126" s="15" t="s">
        <v>67</v>
      </c>
      <c r="H126" s="10">
        <f>Table3[[#This Row],[Concentration effective (avant conversion)]]*1000</f>
        <v>5000</v>
      </c>
      <c r="I126" s="15" t="s">
        <v>86</v>
      </c>
      <c r="J126" s="131" t="s">
        <v>34</v>
      </c>
      <c r="K126" s="15" t="s">
        <v>163</v>
      </c>
      <c r="L126" s="18" t="s">
        <v>121</v>
      </c>
      <c r="M126" s="18" t="s">
        <v>87</v>
      </c>
      <c r="N126" s="18" t="s">
        <v>72</v>
      </c>
      <c r="O126" s="15" t="s">
        <v>100</v>
      </c>
      <c r="P126" s="15" t="s">
        <v>28</v>
      </c>
      <c r="Q126" s="15" t="s">
        <v>28</v>
      </c>
      <c r="R126" s="15" t="s">
        <v>28</v>
      </c>
      <c r="S126" s="131" t="s">
        <v>34</v>
      </c>
      <c r="T126" s="10" t="s">
        <v>263</v>
      </c>
      <c r="U126" s="15" t="s">
        <v>75</v>
      </c>
      <c r="V126" s="10" t="s">
        <v>90</v>
      </c>
      <c r="W126" s="131" t="s">
        <v>34</v>
      </c>
      <c r="X126" s="10" t="s">
        <v>1431</v>
      </c>
      <c r="Y126" s="21" t="s">
        <v>1432</v>
      </c>
      <c r="Z126" s="21" t="s">
        <v>1433</v>
      </c>
    </row>
    <row r="127" spans="1:26" ht="15.9" customHeight="1" x14ac:dyDescent="0.25">
      <c r="A127" s="6" t="s">
        <v>1261</v>
      </c>
      <c r="B127" s="10" t="s">
        <v>81</v>
      </c>
      <c r="C127" s="10" t="s">
        <v>260</v>
      </c>
      <c r="D127" s="10" t="s">
        <v>261</v>
      </c>
      <c r="E127" s="10" t="s">
        <v>1434</v>
      </c>
      <c r="F127" s="15">
        <v>10</v>
      </c>
      <c r="G127" s="15" t="s">
        <v>67</v>
      </c>
      <c r="H127" s="10">
        <f>Table3[[#This Row],[Concentration effective (avant conversion)]]*0.5756095614*1000</f>
        <v>5756.0956139999998</v>
      </c>
      <c r="I127" s="15" t="s">
        <v>86</v>
      </c>
      <c r="J127" s="131" t="s">
        <v>34</v>
      </c>
      <c r="K127" s="15" t="s">
        <v>163</v>
      </c>
      <c r="L127" s="18" t="s">
        <v>70</v>
      </c>
      <c r="M127" s="18" t="s">
        <v>87</v>
      </c>
      <c r="N127" s="18" t="s">
        <v>72</v>
      </c>
      <c r="O127" s="15">
        <v>20</v>
      </c>
      <c r="P127" s="15" t="s">
        <v>28</v>
      </c>
      <c r="Q127" s="15" t="s">
        <v>28</v>
      </c>
      <c r="R127" s="15" t="s">
        <v>28</v>
      </c>
      <c r="S127" s="131" t="s">
        <v>34</v>
      </c>
      <c r="T127" s="10" t="s">
        <v>263</v>
      </c>
      <c r="U127" s="15" t="s">
        <v>75</v>
      </c>
      <c r="V127" s="10" t="s">
        <v>90</v>
      </c>
      <c r="W127" s="131" t="s">
        <v>34</v>
      </c>
      <c r="X127" s="10" t="s">
        <v>1268</v>
      </c>
      <c r="Y127" s="21" t="s">
        <v>1269</v>
      </c>
      <c r="Z127" s="21" t="s">
        <v>1435</v>
      </c>
    </row>
    <row r="128" spans="1:26" ht="15.9" customHeight="1" x14ac:dyDescent="0.25">
      <c r="A128" s="6" t="s">
        <v>1261</v>
      </c>
      <c r="B128" s="10" t="s">
        <v>81</v>
      </c>
      <c r="C128" s="10" t="s">
        <v>260</v>
      </c>
      <c r="D128" s="10" t="s">
        <v>261</v>
      </c>
      <c r="E128" s="10" t="s">
        <v>1436</v>
      </c>
      <c r="F128" s="15">
        <v>30</v>
      </c>
      <c r="G128" s="15" t="s">
        <v>67</v>
      </c>
      <c r="H128" s="10">
        <f>Table3[[#This Row],[Concentration effective (avant conversion)]]*0.5756095614*1000</f>
        <v>17268.286841999998</v>
      </c>
      <c r="I128" s="15" t="s">
        <v>86</v>
      </c>
      <c r="J128" s="131" t="s">
        <v>34</v>
      </c>
      <c r="K128" s="15" t="s">
        <v>163</v>
      </c>
      <c r="L128" s="18" t="s">
        <v>70</v>
      </c>
      <c r="M128" s="18" t="s">
        <v>87</v>
      </c>
      <c r="N128" s="18" t="s">
        <v>72</v>
      </c>
      <c r="O128" s="15">
        <v>20</v>
      </c>
      <c r="P128" s="15" t="s">
        <v>28</v>
      </c>
      <c r="Q128" s="15" t="s">
        <v>28</v>
      </c>
      <c r="R128" s="15" t="s">
        <v>28</v>
      </c>
      <c r="S128" s="131" t="s">
        <v>34</v>
      </c>
      <c r="T128" s="10" t="s">
        <v>263</v>
      </c>
      <c r="U128" s="15" t="s">
        <v>75</v>
      </c>
      <c r="V128" s="10" t="s">
        <v>90</v>
      </c>
      <c r="W128" s="131" t="s">
        <v>34</v>
      </c>
      <c r="X128" s="10" t="s">
        <v>1268</v>
      </c>
      <c r="Y128" s="21" t="s">
        <v>1269</v>
      </c>
      <c r="Z128" s="21" t="s">
        <v>1435</v>
      </c>
    </row>
    <row r="129" spans="1:26" ht="15.9" customHeight="1" x14ac:dyDescent="0.25">
      <c r="A129" s="6" t="s">
        <v>1261</v>
      </c>
      <c r="B129" s="10" t="s">
        <v>81</v>
      </c>
      <c r="C129" s="10" t="s">
        <v>260</v>
      </c>
      <c r="D129" s="10" t="s">
        <v>261</v>
      </c>
      <c r="E129" s="10" t="s">
        <v>1437</v>
      </c>
      <c r="F129" s="15" t="s">
        <v>1319</v>
      </c>
      <c r="G129" s="15" t="s">
        <v>67</v>
      </c>
      <c r="H129" s="10" t="s">
        <v>1438</v>
      </c>
      <c r="I129" s="15" t="s">
        <v>86</v>
      </c>
      <c r="J129" s="131" t="s">
        <v>34</v>
      </c>
      <c r="K129" s="15" t="s">
        <v>163</v>
      </c>
      <c r="L129" s="18" t="s">
        <v>121</v>
      </c>
      <c r="M129" s="18" t="s">
        <v>87</v>
      </c>
      <c r="N129" s="18" t="s">
        <v>72</v>
      </c>
      <c r="O129" s="15">
        <v>20</v>
      </c>
      <c r="P129" s="15" t="s">
        <v>28</v>
      </c>
      <c r="Q129" s="15" t="s">
        <v>28</v>
      </c>
      <c r="R129" s="15" t="s">
        <v>28</v>
      </c>
      <c r="S129" s="131" t="s">
        <v>34</v>
      </c>
      <c r="T129" s="10" t="s">
        <v>263</v>
      </c>
      <c r="U129" s="15" t="s">
        <v>75</v>
      </c>
      <c r="V129" s="10" t="s">
        <v>90</v>
      </c>
      <c r="W129" s="131" t="s">
        <v>34</v>
      </c>
      <c r="X129" s="10" t="s">
        <v>1268</v>
      </c>
      <c r="Y129" s="21" t="s">
        <v>1269</v>
      </c>
      <c r="Z129" s="21" t="s">
        <v>1439</v>
      </c>
    </row>
    <row r="130" spans="1:26" ht="15.9" customHeight="1" x14ac:dyDescent="0.25">
      <c r="A130" s="6" t="s">
        <v>1261</v>
      </c>
      <c r="B130" s="10" t="s">
        <v>63</v>
      </c>
      <c r="C130" s="10" t="s">
        <v>238</v>
      </c>
      <c r="D130" s="10" t="s">
        <v>239</v>
      </c>
      <c r="E130" s="10" t="s">
        <v>322</v>
      </c>
      <c r="F130" s="15">
        <v>2.09</v>
      </c>
      <c r="G130" s="15" t="s">
        <v>67</v>
      </c>
      <c r="H130" s="10">
        <f>Table3[[#This Row],[Concentration effective (avant conversion)]]*1000</f>
        <v>2090</v>
      </c>
      <c r="I130" s="15" t="s">
        <v>86</v>
      </c>
      <c r="J130" s="131" t="s">
        <v>34</v>
      </c>
      <c r="K130" s="15" t="s">
        <v>69</v>
      </c>
      <c r="L130" s="18" t="s">
        <v>70</v>
      </c>
      <c r="M130" s="18" t="s">
        <v>122</v>
      </c>
      <c r="N130" s="18" t="s">
        <v>72</v>
      </c>
      <c r="O130" s="15" t="s">
        <v>809</v>
      </c>
      <c r="P130" s="15" t="s">
        <v>28</v>
      </c>
      <c r="Q130" s="15" t="s">
        <v>810</v>
      </c>
      <c r="R130" s="15" t="s">
        <v>28</v>
      </c>
      <c r="S130" s="131" t="s">
        <v>34</v>
      </c>
      <c r="T130" s="10" t="s">
        <v>74</v>
      </c>
      <c r="U130" s="15" t="s">
        <v>75</v>
      </c>
      <c r="V130" s="15" t="s">
        <v>90</v>
      </c>
      <c r="W130" s="131" t="s">
        <v>34</v>
      </c>
      <c r="X130" s="10" t="s">
        <v>811</v>
      </c>
      <c r="Y130" s="25" t="s">
        <v>812</v>
      </c>
      <c r="Z130" s="21" t="s">
        <v>1958</v>
      </c>
    </row>
    <row r="131" spans="1:26" ht="15.9" customHeight="1" x14ac:dyDescent="0.25">
      <c r="A131" s="6"/>
      <c r="F131" s="15"/>
      <c r="G131" s="15"/>
      <c r="I131" s="15"/>
      <c r="J131" s="15"/>
      <c r="L131" s="18"/>
      <c r="M131" s="18"/>
      <c r="N131" s="18"/>
      <c r="O131" s="15"/>
      <c r="P131" s="15"/>
      <c r="Q131" s="15"/>
      <c r="R131" s="15"/>
      <c r="S131" s="15"/>
      <c r="U131" s="15"/>
      <c r="V131" s="20"/>
      <c r="W131" s="20"/>
      <c r="Y131" s="21"/>
      <c r="Z131" s="21"/>
    </row>
    <row r="132" spans="1:26" ht="15.9" customHeight="1" x14ac:dyDescent="0.25">
      <c r="A132" s="6"/>
      <c r="F132" s="15"/>
      <c r="G132" s="15"/>
      <c r="I132" s="15"/>
      <c r="J132" s="15"/>
      <c r="L132" s="18"/>
      <c r="M132" s="18"/>
      <c r="N132" s="18"/>
      <c r="O132" s="15"/>
      <c r="P132" s="15"/>
      <c r="Q132" s="15"/>
      <c r="R132" s="15"/>
      <c r="S132" s="15"/>
      <c r="U132" s="15"/>
      <c r="V132" s="20"/>
      <c r="W132" s="20"/>
      <c r="Y132" s="21"/>
      <c r="Z132" s="21"/>
    </row>
    <row r="133" spans="1:26" ht="15.9" customHeight="1" x14ac:dyDescent="0.25">
      <c r="A133" s="6"/>
      <c r="F133" s="15"/>
      <c r="G133" s="15"/>
      <c r="I133" s="15"/>
      <c r="J133" s="15"/>
      <c r="L133" s="18"/>
      <c r="M133" s="18"/>
      <c r="N133" s="18"/>
      <c r="O133" s="15"/>
      <c r="P133" s="15"/>
      <c r="Q133" s="15"/>
      <c r="R133" s="15"/>
      <c r="S133" s="15"/>
      <c r="U133" s="15"/>
      <c r="V133" s="20"/>
      <c r="W133" s="20"/>
      <c r="Y133" s="21"/>
      <c r="Z133" s="21"/>
    </row>
    <row r="134" spans="1:26" ht="15.9" customHeight="1" x14ac:dyDescent="0.25">
      <c r="A134" s="6"/>
      <c r="F134" s="15"/>
      <c r="G134" s="15"/>
      <c r="I134" s="15"/>
      <c r="J134" s="15"/>
      <c r="L134" s="18"/>
      <c r="M134" s="18"/>
      <c r="N134" s="18"/>
      <c r="O134" s="15"/>
      <c r="P134" s="15"/>
      <c r="Q134" s="15"/>
      <c r="R134" s="15"/>
      <c r="S134" s="15"/>
      <c r="U134" s="15"/>
      <c r="V134" s="20"/>
      <c r="W134" s="20"/>
      <c r="Y134" s="21"/>
      <c r="Z134" s="21"/>
    </row>
    <row r="135" spans="1:26" ht="15.9" customHeight="1" x14ac:dyDescent="0.25">
      <c r="A135" s="6"/>
      <c r="F135" s="15"/>
      <c r="G135" s="15"/>
      <c r="I135" s="15"/>
      <c r="J135" s="15"/>
      <c r="L135" s="18"/>
      <c r="M135" s="18"/>
      <c r="N135" s="18"/>
      <c r="O135" s="15"/>
      <c r="P135" s="15"/>
      <c r="Q135" s="15"/>
      <c r="R135" s="15"/>
      <c r="S135" s="15"/>
      <c r="U135" s="15"/>
      <c r="V135" s="20"/>
      <c r="W135" s="20"/>
      <c r="Y135" s="21"/>
      <c r="Z135" s="21"/>
    </row>
    <row r="136" spans="1:26" ht="15.9" customHeight="1" x14ac:dyDescent="0.25">
      <c r="A136" s="6"/>
      <c r="F136" s="15"/>
      <c r="G136" s="15"/>
      <c r="I136" s="15"/>
      <c r="J136" s="15"/>
      <c r="L136" s="18"/>
      <c r="M136" s="18"/>
      <c r="N136" s="18"/>
      <c r="O136" s="15"/>
      <c r="P136" s="15"/>
      <c r="Q136" s="15"/>
      <c r="R136" s="15"/>
      <c r="S136" s="15"/>
      <c r="U136" s="15"/>
      <c r="V136" s="20"/>
      <c r="W136" s="20"/>
      <c r="Y136" s="21"/>
      <c r="Z136" s="21"/>
    </row>
    <row r="137" spans="1:26" ht="15.9" customHeight="1" x14ac:dyDescent="0.25">
      <c r="A137" s="6"/>
      <c r="F137" s="15"/>
      <c r="G137" s="15"/>
      <c r="I137" s="15"/>
      <c r="J137" s="15"/>
      <c r="L137" s="18"/>
      <c r="M137" s="18"/>
      <c r="N137" s="18"/>
      <c r="O137" s="15"/>
      <c r="P137" s="15"/>
      <c r="Q137" s="15"/>
      <c r="R137" s="15"/>
      <c r="S137" s="15"/>
      <c r="U137" s="15"/>
      <c r="V137" s="20"/>
      <c r="W137" s="20"/>
      <c r="Y137" s="21"/>
      <c r="Z137" s="21"/>
    </row>
    <row r="138" spans="1:26" ht="15.9" customHeight="1" x14ac:dyDescent="0.25">
      <c r="A138" s="6"/>
      <c r="F138" s="15"/>
      <c r="G138" s="15"/>
      <c r="I138" s="15"/>
      <c r="J138" s="15"/>
      <c r="L138" s="18"/>
      <c r="M138" s="18"/>
      <c r="N138" s="18"/>
      <c r="O138" s="15"/>
      <c r="P138" s="15"/>
      <c r="Q138" s="15"/>
      <c r="R138" s="15"/>
      <c r="S138" s="15"/>
      <c r="U138" s="15"/>
      <c r="V138" s="20"/>
      <c r="W138" s="20"/>
      <c r="Y138" s="21"/>
      <c r="Z138" s="21"/>
    </row>
    <row r="139" spans="1:26" ht="15.9" customHeight="1" x14ac:dyDescent="0.25">
      <c r="A139" s="6"/>
      <c r="F139" s="15"/>
      <c r="G139" s="15"/>
      <c r="I139" s="15"/>
      <c r="J139" s="15"/>
      <c r="L139" s="18"/>
      <c r="M139" s="18"/>
      <c r="N139" s="18"/>
      <c r="O139" s="15"/>
      <c r="P139" s="15"/>
      <c r="Q139" s="15"/>
      <c r="R139" s="15"/>
      <c r="S139" s="15"/>
      <c r="U139" s="15"/>
      <c r="V139" s="20"/>
      <c r="W139" s="20"/>
      <c r="Y139" s="21"/>
      <c r="Z139" s="21"/>
    </row>
    <row r="140" spans="1:26" ht="15.9" customHeight="1" x14ac:dyDescent="0.25">
      <c r="A140" s="6"/>
      <c r="F140" s="15"/>
      <c r="G140" s="15"/>
      <c r="I140" s="15"/>
      <c r="J140" s="15"/>
      <c r="L140" s="18"/>
      <c r="M140" s="18"/>
      <c r="N140" s="18"/>
      <c r="O140" s="15"/>
      <c r="P140" s="15"/>
      <c r="Q140" s="15"/>
      <c r="R140" s="15"/>
      <c r="S140" s="15"/>
      <c r="U140" s="15"/>
      <c r="V140" s="20"/>
      <c r="W140" s="20"/>
      <c r="Y140" s="21"/>
      <c r="Z140" s="21"/>
    </row>
    <row r="141" spans="1:26" ht="15.9" customHeight="1" x14ac:dyDescent="0.25">
      <c r="A141" s="6"/>
      <c r="F141" s="15"/>
      <c r="G141" s="15"/>
      <c r="I141" s="15"/>
      <c r="J141" s="15"/>
      <c r="L141" s="18"/>
      <c r="M141" s="18"/>
      <c r="N141" s="18"/>
      <c r="O141" s="15"/>
      <c r="P141" s="15"/>
      <c r="Q141" s="15"/>
      <c r="R141" s="15"/>
      <c r="S141" s="15"/>
      <c r="U141" s="15"/>
      <c r="V141" s="20"/>
      <c r="W141" s="20"/>
      <c r="Y141" s="21"/>
      <c r="Z141" s="21"/>
    </row>
    <row r="142" spans="1:26" ht="15.9" customHeight="1" x14ac:dyDescent="0.25">
      <c r="A142" s="6"/>
      <c r="F142" s="15"/>
      <c r="G142" s="15"/>
      <c r="I142" s="15"/>
      <c r="J142" s="15"/>
      <c r="L142" s="18"/>
      <c r="M142" s="18"/>
      <c r="N142" s="18"/>
      <c r="O142" s="15"/>
      <c r="P142" s="15"/>
      <c r="Q142" s="15"/>
      <c r="R142" s="15"/>
      <c r="S142" s="15"/>
      <c r="U142" s="15"/>
      <c r="V142" s="20"/>
      <c r="W142" s="20"/>
      <c r="Y142" s="21"/>
      <c r="Z142" s="21"/>
    </row>
    <row r="143" spans="1:26" ht="15.9" customHeight="1" x14ac:dyDescent="0.25">
      <c r="A143" s="6"/>
      <c r="F143" s="15"/>
      <c r="G143" s="15"/>
      <c r="I143" s="15"/>
      <c r="J143" s="15"/>
      <c r="L143" s="18"/>
      <c r="M143" s="18"/>
      <c r="N143" s="18"/>
      <c r="O143" s="15"/>
      <c r="P143" s="15"/>
      <c r="Q143" s="15"/>
      <c r="R143" s="15"/>
      <c r="S143" s="15"/>
      <c r="U143" s="15"/>
      <c r="V143" s="20"/>
      <c r="W143" s="20"/>
      <c r="Y143" s="21"/>
      <c r="Z143" s="21"/>
    </row>
    <row r="144" spans="1:26" ht="15.9" customHeight="1" x14ac:dyDescent="0.25">
      <c r="A144" s="6"/>
      <c r="F144" s="15"/>
      <c r="G144" s="15"/>
      <c r="I144" s="15"/>
      <c r="J144" s="15"/>
      <c r="L144" s="18"/>
      <c r="M144" s="18"/>
      <c r="N144" s="18"/>
      <c r="O144" s="15"/>
      <c r="P144" s="15"/>
      <c r="Q144" s="15"/>
      <c r="R144" s="15"/>
      <c r="S144" s="15"/>
      <c r="U144" s="15"/>
      <c r="V144" s="20"/>
      <c r="W144" s="20"/>
      <c r="Y144" s="21"/>
      <c r="Z144" s="21"/>
    </row>
    <row r="145" spans="1:26" ht="15.9" customHeight="1" x14ac:dyDescent="0.25">
      <c r="A145" s="6"/>
      <c r="F145" s="15"/>
      <c r="G145" s="15"/>
      <c r="I145" s="15"/>
      <c r="J145" s="15"/>
      <c r="L145" s="18"/>
      <c r="M145" s="18"/>
      <c r="N145" s="18"/>
      <c r="O145" s="15"/>
      <c r="P145" s="15"/>
      <c r="Q145" s="15"/>
      <c r="R145" s="15"/>
      <c r="S145" s="15"/>
      <c r="U145" s="15"/>
      <c r="V145" s="20"/>
      <c r="W145" s="20"/>
      <c r="Y145" s="21"/>
      <c r="Z145" s="21"/>
    </row>
    <row r="146" spans="1:26" ht="15.9" customHeight="1" x14ac:dyDescent="0.25">
      <c r="A146" s="6"/>
      <c r="F146" s="15"/>
      <c r="G146" s="15"/>
      <c r="I146" s="15"/>
      <c r="J146" s="15"/>
      <c r="L146" s="18"/>
      <c r="M146" s="18"/>
      <c r="N146" s="18"/>
      <c r="O146" s="15"/>
      <c r="P146" s="15"/>
      <c r="Q146" s="15"/>
      <c r="R146" s="15"/>
      <c r="S146" s="15"/>
      <c r="U146" s="15"/>
      <c r="V146" s="20"/>
      <c r="W146" s="20"/>
      <c r="Y146" s="21"/>
      <c r="Z146" s="21"/>
    </row>
    <row r="147" spans="1:26" ht="15.9" customHeight="1" x14ac:dyDescent="0.25">
      <c r="A147" s="6"/>
      <c r="F147" s="15"/>
      <c r="G147" s="15"/>
      <c r="I147" s="15"/>
      <c r="J147" s="15"/>
      <c r="L147" s="18"/>
      <c r="M147" s="18"/>
      <c r="N147" s="18"/>
      <c r="O147" s="15"/>
      <c r="P147" s="15"/>
      <c r="Q147" s="15"/>
      <c r="R147" s="15"/>
      <c r="S147" s="15"/>
      <c r="U147" s="15"/>
      <c r="V147" s="20"/>
      <c r="W147" s="20"/>
      <c r="Y147" s="21"/>
      <c r="Z147" s="21"/>
    </row>
    <row r="148" spans="1:26" ht="15.9" customHeight="1" x14ac:dyDescent="0.25">
      <c r="A148" s="6"/>
      <c r="F148" s="15"/>
      <c r="G148" s="15"/>
      <c r="I148" s="15"/>
      <c r="J148" s="15"/>
      <c r="L148" s="18"/>
      <c r="M148" s="18"/>
      <c r="N148" s="18"/>
      <c r="O148" s="15"/>
      <c r="P148" s="15"/>
      <c r="Q148" s="15"/>
      <c r="R148" s="15"/>
      <c r="S148" s="15"/>
      <c r="U148" s="15"/>
      <c r="V148" s="20"/>
      <c r="W148" s="20"/>
      <c r="Y148" s="21"/>
      <c r="Z148" s="21"/>
    </row>
    <row r="149" spans="1:26" ht="15.9" customHeight="1" x14ac:dyDescent="0.25">
      <c r="A149" s="6"/>
      <c r="F149" s="15"/>
      <c r="G149" s="15"/>
      <c r="I149" s="15"/>
      <c r="J149" s="15"/>
      <c r="L149" s="18"/>
      <c r="M149" s="18"/>
      <c r="N149" s="18"/>
      <c r="O149" s="15"/>
      <c r="P149" s="15"/>
      <c r="Q149" s="15"/>
      <c r="R149" s="15"/>
      <c r="S149" s="15"/>
      <c r="U149" s="15"/>
      <c r="V149" s="20"/>
      <c r="W149" s="20"/>
      <c r="Y149" s="21"/>
      <c r="Z149" s="21"/>
    </row>
    <row r="150" spans="1:26" ht="15.9" customHeight="1" x14ac:dyDescent="0.25">
      <c r="A150" s="6"/>
      <c r="F150" s="15"/>
      <c r="G150" s="15"/>
      <c r="I150" s="15"/>
      <c r="J150" s="15"/>
      <c r="L150" s="18"/>
      <c r="M150" s="18"/>
      <c r="N150" s="18"/>
      <c r="O150" s="15"/>
      <c r="P150" s="15"/>
      <c r="Q150" s="15"/>
      <c r="R150" s="15"/>
      <c r="S150" s="15"/>
      <c r="U150" s="15"/>
      <c r="V150" s="20"/>
      <c r="W150" s="20"/>
      <c r="Y150" s="21"/>
      <c r="Z150" s="21"/>
    </row>
    <row r="151" spans="1:26" ht="15.9" customHeight="1" x14ac:dyDescent="0.25">
      <c r="A151" s="6"/>
      <c r="F151" s="15"/>
      <c r="G151" s="15"/>
      <c r="I151" s="15"/>
      <c r="J151" s="15"/>
      <c r="L151" s="18"/>
      <c r="M151" s="18"/>
      <c r="N151" s="18"/>
      <c r="O151" s="15"/>
      <c r="P151" s="15"/>
      <c r="Q151" s="15"/>
      <c r="R151" s="15"/>
      <c r="S151" s="15"/>
      <c r="U151" s="15"/>
      <c r="V151" s="20"/>
      <c r="W151" s="20"/>
      <c r="Y151" s="21"/>
      <c r="Z151" s="21"/>
    </row>
    <row r="152" spans="1:26" ht="15.9" customHeight="1" x14ac:dyDescent="0.25">
      <c r="A152" s="6"/>
      <c r="F152" s="15"/>
      <c r="G152" s="15"/>
      <c r="I152" s="15"/>
      <c r="J152" s="15"/>
      <c r="L152" s="18"/>
      <c r="M152" s="18"/>
      <c r="N152" s="18"/>
      <c r="O152" s="15"/>
      <c r="P152" s="15"/>
      <c r="Q152" s="15"/>
      <c r="R152" s="15"/>
      <c r="S152" s="15"/>
      <c r="U152" s="15"/>
      <c r="V152" s="20"/>
      <c r="W152" s="20"/>
      <c r="Y152" s="21"/>
      <c r="Z152" s="21"/>
    </row>
    <row r="153" spans="1:26" ht="15.9" customHeight="1" x14ac:dyDescent="0.25">
      <c r="A153" s="6"/>
      <c r="F153" s="15"/>
      <c r="G153" s="15"/>
      <c r="I153" s="15"/>
      <c r="J153" s="15"/>
      <c r="L153" s="18"/>
      <c r="M153" s="18"/>
      <c r="N153" s="18"/>
      <c r="O153" s="15"/>
      <c r="P153" s="15"/>
      <c r="Q153" s="15"/>
      <c r="R153" s="15"/>
      <c r="S153" s="15"/>
      <c r="U153" s="15"/>
      <c r="V153" s="20"/>
      <c r="W153" s="20"/>
      <c r="Y153" s="21"/>
      <c r="Z153" s="21"/>
    </row>
    <row r="154" spans="1:26" ht="15.9" customHeight="1" x14ac:dyDescent="0.25">
      <c r="A154" s="6"/>
      <c r="F154" s="15"/>
      <c r="G154" s="15"/>
      <c r="I154" s="15"/>
      <c r="J154" s="15"/>
      <c r="L154" s="18"/>
      <c r="M154" s="18"/>
      <c r="N154" s="18"/>
      <c r="O154" s="15"/>
      <c r="P154" s="15"/>
      <c r="Q154" s="15"/>
      <c r="R154" s="15"/>
      <c r="S154" s="15"/>
      <c r="U154" s="15"/>
      <c r="V154" s="20"/>
      <c r="W154" s="20"/>
      <c r="Y154" s="21"/>
      <c r="Z154" s="21"/>
    </row>
    <row r="155" spans="1:26" ht="15.9" customHeight="1" x14ac:dyDescent="0.25">
      <c r="A155" s="6"/>
      <c r="F155" s="15"/>
      <c r="G155" s="15"/>
      <c r="I155" s="15"/>
      <c r="J155" s="15"/>
      <c r="L155" s="18"/>
      <c r="M155" s="18"/>
      <c r="N155" s="18"/>
      <c r="O155" s="15"/>
      <c r="P155" s="15"/>
      <c r="Q155" s="15"/>
      <c r="R155" s="15"/>
      <c r="S155" s="15"/>
      <c r="U155" s="15"/>
      <c r="V155" s="20"/>
      <c r="W155" s="20"/>
      <c r="Y155" s="21"/>
      <c r="Z155" s="21"/>
    </row>
    <row r="156" spans="1:26" ht="15.9" customHeight="1" x14ac:dyDescent="0.25">
      <c r="A156" s="6"/>
      <c r="F156" s="15"/>
      <c r="G156" s="15"/>
      <c r="I156" s="15"/>
      <c r="J156" s="15"/>
      <c r="L156" s="18"/>
      <c r="M156" s="18"/>
      <c r="N156" s="18"/>
      <c r="O156" s="15"/>
      <c r="P156" s="15"/>
      <c r="Q156" s="15"/>
      <c r="R156" s="15"/>
      <c r="S156" s="15"/>
      <c r="U156" s="15"/>
      <c r="V156" s="20"/>
      <c r="W156" s="20"/>
      <c r="Y156" s="21"/>
      <c r="Z156" s="21"/>
    </row>
    <row r="157" spans="1:26" ht="15.9" customHeight="1" x14ac:dyDescent="0.25">
      <c r="A157" s="6"/>
      <c r="F157" s="15"/>
      <c r="G157" s="15"/>
      <c r="I157" s="15"/>
      <c r="J157" s="15"/>
      <c r="L157" s="18"/>
      <c r="M157" s="18"/>
      <c r="N157" s="18"/>
      <c r="O157" s="15"/>
      <c r="P157" s="15"/>
      <c r="Q157" s="15"/>
      <c r="R157" s="15"/>
      <c r="S157" s="15"/>
      <c r="U157" s="15"/>
      <c r="V157" s="20"/>
      <c r="W157" s="20"/>
      <c r="Y157" s="21"/>
      <c r="Z157" s="21"/>
    </row>
    <row r="158" spans="1:26" ht="15.9" customHeight="1" x14ac:dyDescent="0.25">
      <c r="A158" s="6"/>
      <c r="F158" s="15"/>
      <c r="G158" s="15"/>
      <c r="I158" s="15"/>
      <c r="J158" s="15"/>
      <c r="L158" s="18"/>
      <c r="M158" s="18"/>
      <c r="N158" s="18"/>
      <c r="O158" s="15"/>
      <c r="P158" s="15"/>
      <c r="Q158" s="15"/>
      <c r="R158" s="15"/>
      <c r="S158" s="15"/>
      <c r="U158" s="15"/>
      <c r="V158" s="20"/>
      <c r="W158" s="20"/>
      <c r="Y158" s="21"/>
      <c r="Z158" s="21"/>
    </row>
    <row r="159" spans="1:26" ht="15.9" customHeight="1" x14ac:dyDescent="0.25">
      <c r="A159" s="6"/>
      <c r="F159" s="15"/>
      <c r="G159" s="15"/>
      <c r="I159" s="15"/>
      <c r="J159" s="15"/>
      <c r="L159" s="18"/>
      <c r="M159" s="18"/>
      <c r="N159" s="18"/>
      <c r="O159" s="15"/>
      <c r="P159" s="15"/>
      <c r="Q159" s="15"/>
      <c r="R159" s="15"/>
      <c r="S159" s="15"/>
      <c r="U159" s="15"/>
      <c r="V159" s="20"/>
      <c r="W159" s="20"/>
      <c r="Y159" s="21"/>
      <c r="Z159" s="21"/>
    </row>
    <row r="160" spans="1:26" ht="15.9" customHeight="1" x14ac:dyDescent="0.25">
      <c r="A160" s="6"/>
      <c r="F160" s="15"/>
      <c r="G160" s="15"/>
      <c r="I160" s="15"/>
      <c r="J160" s="15"/>
      <c r="L160" s="18"/>
      <c r="M160" s="18"/>
      <c r="N160" s="18"/>
      <c r="O160" s="15"/>
      <c r="P160" s="15"/>
      <c r="Q160" s="15"/>
      <c r="R160" s="15"/>
      <c r="S160" s="15"/>
      <c r="U160" s="15"/>
      <c r="V160" s="20"/>
      <c r="W160" s="20"/>
      <c r="Y160" s="21"/>
      <c r="Z160" s="21"/>
    </row>
    <row r="161" spans="1:26" ht="15.9" customHeight="1" x14ac:dyDescent="0.25">
      <c r="A161" s="6"/>
      <c r="F161" s="15"/>
      <c r="G161" s="15"/>
      <c r="I161" s="15"/>
      <c r="J161" s="15"/>
      <c r="L161" s="18"/>
      <c r="M161" s="18"/>
      <c r="N161" s="18"/>
      <c r="O161" s="15"/>
      <c r="P161" s="15"/>
      <c r="Q161" s="15"/>
      <c r="R161" s="15"/>
      <c r="S161" s="15"/>
      <c r="U161" s="15"/>
      <c r="V161" s="20"/>
      <c r="W161" s="20"/>
      <c r="Y161" s="21"/>
      <c r="Z161" s="21"/>
    </row>
    <row r="162" spans="1:26" ht="15.9" customHeight="1" x14ac:dyDescent="0.25">
      <c r="A162" s="6"/>
      <c r="F162" s="15"/>
      <c r="G162" s="15"/>
      <c r="I162" s="15"/>
      <c r="J162" s="15"/>
      <c r="L162" s="18"/>
      <c r="M162" s="18"/>
      <c r="N162" s="18"/>
      <c r="O162" s="15"/>
      <c r="P162" s="15"/>
      <c r="Q162" s="15"/>
      <c r="R162" s="15"/>
      <c r="S162" s="15"/>
      <c r="U162" s="15"/>
      <c r="V162" s="20"/>
      <c r="W162" s="20"/>
      <c r="Y162" s="21"/>
      <c r="Z162" s="21"/>
    </row>
    <row r="163" spans="1:26" ht="15.9" customHeight="1" x14ac:dyDescent="0.25">
      <c r="A163" s="6"/>
      <c r="F163" s="15"/>
      <c r="G163" s="15"/>
      <c r="I163" s="15"/>
      <c r="J163" s="15"/>
      <c r="L163" s="18"/>
      <c r="M163" s="18"/>
      <c r="N163" s="18"/>
      <c r="O163" s="15"/>
      <c r="P163" s="15"/>
      <c r="Q163" s="15"/>
      <c r="R163" s="15"/>
      <c r="S163" s="15"/>
      <c r="U163" s="15"/>
      <c r="V163" s="20"/>
      <c r="W163" s="20"/>
      <c r="Y163" s="21"/>
      <c r="Z163" s="21"/>
    </row>
    <row r="164" spans="1:26" ht="15.9" customHeight="1" x14ac:dyDescent="0.25">
      <c r="A164" s="6"/>
      <c r="F164" s="15"/>
      <c r="G164" s="15"/>
      <c r="I164" s="15"/>
      <c r="J164" s="15"/>
      <c r="L164" s="18"/>
      <c r="M164" s="18"/>
      <c r="N164" s="18"/>
      <c r="O164" s="15"/>
      <c r="P164" s="15"/>
      <c r="Q164" s="15"/>
      <c r="R164" s="15"/>
      <c r="S164" s="15"/>
      <c r="U164" s="15"/>
      <c r="V164" s="20"/>
      <c r="W164" s="20"/>
      <c r="Y164" s="21"/>
      <c r="Z164" s="21"/>
    </row>
    <row r="165" spans="1:26" ht="15.9" customHeight="1" x14ac:dyDescent="0.25">
      <c r="A165" s="6"/>
      <c r="F165" s="15"/>
      <c r="G165" s="15"/>
      <c r="I165" s="15"/>
      <c r="J165" s="15"/>
      <c r="L165" s="18"/>
      <c r="M165" s="18"/>
      <c r="N165" s="18"/>
      <c r="O165" s="15"/>
      <c r="P165" s="15"/>
      <c r="Q165" s="15"/>
      <c r="R165" s="15"/>
      <c r="S165" s="15"/>
      <c r="U165" s="15"/>
      <c r="V165" s="20"/>
      <c r="W165" s="20"/>
      <c r="Y165" s="21"/>
      <c r="Z165" s="21"/>
    </row>
    <row r="166" spans="1:26" ht="15.9" customHeight="1" x14ac:dyDescent="0.25">
      <c r="A166" s="6"/>
      <c r="F166" s="15"/>
      <c r="G166" s="15"/>
      <c r="I166" s="15"/>
      <c r="J166" s="15"/>
      <c r="L166" s="18"/>
      <c r="M166" s="18"/>
      <c r="N166" s="18"/>
      <c r="O166" s="15"/>
      <c r="P166" s="15"/>
      <c r="Q166" s="15"/>
      <c r="R166" s="15"/>
      <c r="S166" s="15"/>
      <c r="U166" s="15"/>
      <c r="V166" s="20"/>
      <c r="W166" s="20"/>
      <c r="Y166" s="21"/>
      <c r="Z166" s="21"/>
    </row>
    <row r="167" spans="1:26" ht="15.9" customHeight="1" x14ac:dyDescent="0.25">
      <c r="A167" s="6"/>
      <c r="F167" s="15"/>
      <c r="G167" s="15"/>
      <c r="I167" s="15"/>
      <c r="J167" s="15"/>
      <c r="L167" s="18"/>
      <c r="M167" s="18"/>
      <c r="N167" s="18"/>
      <c r="O167" s="15"/>
      <c r="P167" s="15"/>
      <c r="Q167" s="15"/>
      <c r="R167" s="15"/>
      <c r="S167" s="15"/>
      <c r="U167" s="15"/>
      <c r="V167" s="20"/>
      <c r="W167" s="20"/>
      <c r="Y167" s="21"/>
      <c r="Z167" s="21"/>
    </row>
    <row r="168" spans="1:26" ht="15.9" customHeight="1" x14ac:dyDescent="0.25">
      <c r="A168" s="6"/>
      <c r="F168" s="15"/>
      <c r="G168" s="15"/>
      <c r="I168" s="15"/>
      <c r="J168" s="15"/>
      <c r="L168" s="18"/>
      <c r="M168" s="18"/>
      <c r="N168" s="18"/>
      <c r="O168" s="15"/>
      <c r="P168" s="15"/>
      <c r="Q168" s="15"/>
      <c r="R168" s="15"/>
      <c r="S168" s="15"/>
      <c r="U168" s="15"/>
      <c r="V168" s="20"/>
      <c r="W168" s="20"/>
      <c r="Y168" s="21"/>
      <c r="Z168" s="21"/>
    </row>
    <row r="169" spans="1:26" ht="15.9" customHeight="1" x14ac:dyDescent="0.25">
      <c r="A169" s="6"/>
      <c r="F169" s="15"/>
      <c r="G169" s="15"/>
      <c r="I169" s="15"/>
      <c r="J169" s="15"/>
      <c r="L169" s="18"/>
      <c r="M169" s="18"/>
      <c r="N169" s="18"/>
      <c r="O169" s="15"/>
      <c r="P169" s="15"/>
      <c r="Q169" s="15"/>
      <c r="R169" s="15"/>
      <c r="S169" s="15"/>
      <c r="U169" s="15"/>
      <c r="V169" s="20"/>
      <c r="W169" s="20"/>
      <c r="Y169" s="21"/>
      <c r="Z169" s="21"/>
    </row>
    <row r="170" spans="1:26" ht="15.9" customHeight="1" x14ac:dyDescent="0.25">
      <c r="A170" s="6"/>
      <c r="F170" s="15"/>
      <c r="G170" s="15"/>
      <c r="I170" s="15"/>
      <c r="J170" s="15"/>
      <c r="L170" s="18"/>
      <c r="M170" s="18"/>
      <c r="N170" s="18"/>
      <c r="O170" s="15"/>
      <c r="P170" s="15"/>
      <c r="Q170" s="15"/>
      <c r="R170" s="15"/>
      <c r="S170" s="15"/>
      <c r="U170" s="15"/>
      <c r="V170" s="20"/>
      <c r="W170" s="20"/>
      <c r="Y170" s="21"/>
      <c r="Z170" s="21"/>
    </row>
    <row r="171" spans="1:26" ht="15.9" customHeight="1" x14ac:dyDescent="0.25">
      <c r="A171" s="6"/>
      <c r="F171" s="15"/>
      <c r="G171" s="15"/>
      <c r="I171" s="15"/>
      <c r="J171" s="15"/>
      <c r="L171" s="18"/>
      <c r="M171" s="18"/>
      <c r="N171" s="18"/>
      <c r="O171" s="15"/>
      <c r="P171" s="15"/>
      <c r="Q171" s="15"/>
      <c r="R171" s="15"/>
      <c r="S171" s="15"/>
      <c r="U171" s="15"/>
      <c r="V171" s="20"/>
      <c r="W171" s="20"/>
      <c r="Y171" s="21"/>
      <c r="Z171" s="21"/>
    </row>
    <row r="172" spans="1:26" ht="15.9" customHeight="1" x14ac:dyDescent="0.25">
      <c r="A172" s="6"/>
      <c r="F172" s="15"/>
      <c r="G172" s="15"/>
      <c r="I172" s="15"/>
      <c r="J172" s="15"/>
      <c r="L172" s="18"/>
      <c r="M172" s="18"/>
      <c r="N172" s="18"/>
      <c r="O172" s="15"/>
      <c r="P172" s="15"/>
      <c r="Q172" s="15"/>
      <c r="R172" s="15"/>
      <c r="S172" s="15"/>
      <c r="U172" s="15"/>
      <c r="V172" s="20"/>
      <c r="W172" s="20"/>
      <c r="Y172" s="21"/>
      <c r="Z172" s="21"/>
    </row>
    <row r="173" spans="1:26" ht="15.9" customHeight="1" x14ac:dyDescent="0.25">
      <c r="A173" s="6"/>
      <c r="F173" s="15"/>
      <c r="G173" s="15"/>
      <c r="I173" s="15"/>
      <c r="J173" s="15"/>
      <c r="L173" s="18"/>
      <c r="M173" s="18"/>
      <c r="N173" s="18"/>
      <c r="O173" s="15"/>
      <c r="P173" s="15"/>
      <c r="Q173" s="15"/>
      <c r="R173" s="15"/>
      <c r="S173" s="15"/>
      <c r="U173" s="15"/>
      <c r="V173" s="20"/>
      <c r="W173" s="20"/>
      <c r="Y173" s="21"/>
      <c r="Z173" s="21"/>
    </row>
    <row r="174" spans="1:26" ht="15.9" customHeight="1" x14ac:dyDescent="0.25">
      <c r="A174" s="6"/>
      <c r="F174" s="15"/>
      <c r="G174" s="15"/>
      <c r="I174" s="15"/>
      <c r="J174" s="15"/>
      <c r="L174" s="18"/>
      <c r="M174" s="18"/>
      <c r="N174" s="18"/>
      <c r="O174" s="15"/>
      <c r="P174" s="15"/>
      <c r="Q174" s="15"/>
      <c r="R174" s="15"/>
      <c r="S174" s="15"/>
      <c r="U174" s="15"/>
      <c r="V174" s="20"/>
      <c r="W174" s="20"/>
      <c r="Y174" s="21"/>
      <c r="Z174" s="21"/>
    </row>
    <row r="175" spans="1:26" ht="15.9" customHeight="1" x14ac:dyDescent="0.25">
      <c r="A175" s="6"/>
      <c r="F175" s="15"/>
      <c r="G175" s="15"/>
      <c r="I175" s="15"/>
      <c r="J175" s="15"/>
      <c r="L175" s="18"/>
      <c r="M175" s="18"/>
      <c r="N175" s="18"/>
      <c r="O175" s="15"/>
      <c r="P175" s="15"/>
      <c r="Q175" s="15"/>
      <c r="R175" s="15"/>
      <c r="S175" s="15"/>
      <c r="U175" s="15"/>
      <c r="V175" s="20"/>
      <c r="W175" s="20"/>
      <c r="Y175" s="21"/>
      <c r="Z175" s="21"/>
    </row>
    <row r="176" spans="1:26" ht="15.9" customHeight="1" x14ac:dyDescent="0.25">
      <c r="A176" s="6"/>
      <c r="F176" s="15"/>
      <c r="G176" s="15"/>
      <c r="I176" s="15"/>
      <c r="J176" s="15"/>
      <c r="L176" s="18"/>
      <c r="M176" s="18"/>
      <c r="N176" s="18"/>
      <c r="O176" s="15"/>
      <c r="P176" s="15"/>
      <c r="Q176" s="15"/>
      <c r="R176" s="15"/>
      <c r="S176" s="15"/>
      <c r="U176" s="15"/>
      <c r="V176" s="20"/>
      <c r="W176" s="20"/>
      <c r="Y176" s="21"/>
      <c r="Z176" s="21"/>
    </row>
    <row r="177" spans="1:26" ht="15.9" customHeight="1" x14ac:dyDescent="0.25">
      <c r="A177" s="6"/>
      <c r="F177" s="15"/>
      <c r="G177" s="15"/>
      <c r="I177" s="15"/>
      <c r="J177" s="15"/>
      <c r="L177" s="18"/>
      <c r="M177" s="18"/>
      <c r="N177" s="18"/>
      <c r="O177" s="15"/>
      <c r="P177" s="15"/>
      <c r="Q177" s="15"/>
      <c r="R177" s="15"/>
      <c r="S177" s="15"/>
      <c r="U177" s="15"/>
      <c r="V177" s="20"/>
      <c r="W177" s="20"/>
      <c r="Y177" s="21"/>
      <c r="Z177" s="21"/>
    </row>
    <row r="178" spans="1:26" ht="15.9" customHeight="1" x14ac:dyDescent="0.25">
      <c r="A178" s="6"/>
      <c r="F178" s="15"/>
      <c r="G178" s="15"/>
      <c r="I178" s="15"/>
      <c r="J178" s="15"/>
      <c r="L178" s="18"/>
      <c r="M178" s="18"/>
      <c r="N178" s="18"/>
      <c r="O178" s="15"/>
      <c r="P178" s="15"/>
      <c r="Q178" s="15"/>
      <c r="R178" s="15"/>
      <c r="S178" s="15"/>
      <c r="U178" s="15"/>
      <c r="V178" s="20"/>
      <c r="W178" s="20"/>
      <c r="Y178" s="21"/>
      <c r="Z178" s="21"/>
    </row>
    <row r="179" spans="1:26" ht="15.9" customHeight="1" x14ac:dyDescent="0.25">
      <c r="A179" s="6"/>
      <c r="F179" s="15"/>
      <c r="G179" s="15"/>
      <c r="I179" s="15"/>
      <c r="J179" s="15"/>
      <c r="L179" s="18"/>
      <c r="M179" s="18"/>
      <c r="N179" s="18"/>
      <c r="O179" s="15"/>
      <c r="P179" s="15"/>
      <c r="Q179" s="15"/>
      <c r="R179" s="15"/>
      <c r="S179" s="15"/>
      <c r="U179" s="15"/>
      <c r="V179" s="20"/>
      <c r="W179" s="20"/>
      <c r="Y179" s="21"/>
      <c r="Z179" s="21"/>
    </row>
    <row r="180" spans="1:26" ht="15.9" customHeight="1" x14ac:dyDescent="0.25">
      <c r="A180" s="6"/>
      <c r="F180" s="15"/>
      <c r="G180" s="15"/>
      <c r="I180" s="15"/>
      <c r="J180" s="15"/>
      <c r="L180" s="18"/>
      <c r="M180" s="18"/>
      <c r="N180" s="18"/>
      <c r="O180" s="15"/>
      <c r="P180" s="15"/>
      <c r="Q180" s="15"/>
      <c r="R180" s="15"/>
      <c r="S180" s="15"/>
      <c r="U180" s="15"/>
      <c r="V180" s="20"/>
      <c r="W180" s="20"/>
      <c r="Y180" s="21"/>
      <c r="Z180" s="21"/>
    </row>
    <row r="181" spans="1:26" ht="15.9" customHeight="1" x14ac:dyDescent="0.25">
      <c r="A181" s="6"/>
      <c r="F181" s="15"/>
      <c r="G181" s="15"/>
      <c r="I181" s="15"/>
      <c r="J181" s="15"/>
      <c r="L181" s="18"/>
      <c r="M181" s="18"/>
      <c r="N181" s="18"/>
      <c r="O181" s="15"/>
      <c r="P181" s="15"/>
      <c r="Q181" s="15"/>
      <c r="R181" s="15"/>
      <c r="S181" s="15"/>
      <c r="U181" s="15"/>
      <c r="V181" s="20"/>
      <c r="W181" s="20"/>
      <c r="Y181" s="21"/>
      <c r="Z181" s="21"/>
    </row>
    <row r="182" spans="1:26" ht="15.9" customHeight="1" x14ac:dyDescent="0.25">
      <c r="A182" s="6"/>
      <c r="F182" s="15"/>
      <c r="G182" s="15"/>
      <c r="I182" s="15"/>
      <c r="J182" s="15"/>
      <c r="L182" s="18"/>
      <c r="M182" s="18"/>
      <c r="N182" s="18"/>
      <c r="O182" s="15"/>
      <c r="P182" s="15"/>
      <c r="Q182" s="15"/>
      <c r="R182" s="15"/>
      <c r="S182" s="15"/>
      <c r="U182" s="15"/>
      <c r="V182" s="20"/>
      <c r="W182" s="20"/>
      <c r="Y182" s="21"/>
      <c r="Z182" s="21"/>
    </row>
    <row r="183" spans="1:26" ht="15.9" customHeight="1" x14ac:dyDescent="0.25">
      <c r="A183" s="6"/>
      <c r="F183" s="15"/>
      <c r="G183" s="15"/>
      <c r="I183" s="15"/>
      <c r="J183" s="15"/>
      <c r="L183" s="18"/>
      <c r="M183" s="18"/>
      <c r="N183" s="18"/>
      <c r="O183" s="15"/>
      <c r="P183" s="15"/>
      <c r="Q183" s="15"/>
      <c r="R183" s="15"/>
      <c r="S183" s="15"/>
      <c r="U183" s="15"/>
      <c r="V183" s="20"/>
      <c r="W183" s="20"/>
      <c r="Y183" s="21"/>
      <c r="Z183" s="21"/>
    </row>
    <row r="184" spans="1:26" ht="15.9" customHeight="1" x14ac:dyDescent="0.25">
      <c r="A184" s="6"/>
      <c r="F184" s="15"/>
      <c r="G184" s="15"/>
      <c r="I184" s="15"/>
      <c r="J184" s="15"/>
      <c r="L184" s="18"/>
      <c r="M184" s="18"/>
      <c r="N184" s="18"/>
      <c r="O184" s="15"/>
      <c r="P184" s="15"/>
      <c r="Q184" s="15"/>
      <c r="R184" s="15"/>
      <c r="S184" s="15"/>
      <c r="U184" s="15"/>
      <c r="V184" s="20"/>
      <c r="W184" s="20"/>
      <c r="Y184" s="21"/>
      <c r="Z184" s="21"/>
    </row>
    <row r="185" spans="1:26" ht="15.9" customHeight="1" x14ac:dyDescent="0.25">
      <c r="A185" s="6"/>
      <c r="F185" s="15"/>
      <c r="G185" s="15"/>
      <c r="I185" s="15"/>
      <c r="J185" s="15"/>
      <c r="L185" s="18"/>
      <c r="M185" s="18"/>
      <c r="N185" s="18"/>
      <c r="O185" s="15"/>
      <c r="P185" s="15"/>
      <c r="Q185" s="15"/>
      <c r="R185" s="15"/>
      <c r="S185" s="15"/>
      <c r="U185" s="15"/>
      <c r="V185" s="20"/>
      <c r="W185" s="20"/>
      <c r="Y185" s="21"/>
      <c r="Z185" s="21"/>
    </row>
    <row r="186" spans="1:26" ht="15.9" customHeight="1" x14ac:dyDescent="0.25">
      <c r="A186" s="6"/>
      <c r="F186" s="15"/>
      <c r="G186" s="15"/>
      <c r="I186" s="15"/>
      <c r="J186" s="15"/>
      <c r="L186" s="18"/>
      <c r="M186" s="18"/>
      <c r="N186" s="18"/>
      <c r="O186" s="15"/>
      <c r="P186" s="15"/>
      <c r="Q186" s="15"/>
      <c r="R186" s="15"/>
      <c r="S186" s="15"/>
      <c r="U186" s="15"/>
      <c r="V186" s="20"/>
      <c r="W186" s="20"/>
      <c r="Y186" s="21"/>
      <c r="Z186" s="21"/>
    </row>
    <row r="187" spans="1:26" ht="15.9" customHeight="1" x14ac:dyDescent="0.25">
      <c r="A187" s="6"/>
      <c r="F187" s="15"/>
      <c r="G187" s="15"/>
      <c r="I187" s="15"/>
      <c r="J187" s="15"/>
      <c r="L187" s="18"/>
      <c r="M187" s="18"/>
      <c r="N187" s="18"/>
      <c r="O187" s="15"/>
      <c r="P187" s="15"/>
      <c r="Q187" s="15"/>
      <c r="R187" s="15"/>
      <c r="S187" s="15"/>
      <c r="U187" s="15"/>
      <c r="V187" s="20"/>
      <c r="W187" s="20"/>
      <c r="Y187" s="21"/>
      <c r="Z187" s="21"/>
    </row>
    <row r="188" spans="1:26" ht="15.9" customHeight="1" x14ac:dyDescent="0.25">
      <c r="A188" s="6"/>
      <c r="F188" s="15"/>
      <c r="G188" s="15"/>
      <c r="I188" s="15"/>
      <c r="J188" s="15"/>
      <c r="L188" s="18"/>
      <c r="M188" s="18"/>
      <c r="N188" s="18"/>
      <c r="O188" s="15"/>
      <c r="P188" s="15"/>
      <c r="Q188" s="15"/>
      <c r="R188" s="15"/>
      <c r="S188" s="15"/>
      <c r="U188" s="15"/>
      <c r="V188" s="20"/>
      <c r="W188" s="20"/>
      <c r="Y188" s="21"/>
      <c r="Z188" s="21"/>
    </row>
    <row r="189" spans="1:26" ht="15.9" customHeight="1" x14ac:dyDescent="0.25">
      <c r="A189" s="6"/>
      <c r="F189" s="15"/>
      <c r="G189" s="15"/>
      <c r="I189" s="15"/>
      <c r="J189" s="15"/>
      <c r="L189" s="18"/>
      <c r="M189" s="18"/>
      <c r="N189" s="18"/>
      <c r="O189" s="15"/>
      <c r="P189" s="15"/>
      <c r="Q189" s="15"/>
      <c r="R189" s="15"/>
      <c r="S189" s="15"/>
      <c r="U189" s="15"/>
      <c r="V189" s="20"/>
      <c r="W189" s="20"/>
      <c r="Y189" s="21"/>
      <c r="Z189" s="21"/>
    </row>
    <row r="190" spans="1:26" ht="15.9" customHeight="1" x14ac:dyDescent="0.25">
      <c r="A190" s="6"/>
      <c r="F190" s="15"/>
      <c r="G190" s="15"/>
      <c r="I190" s="15"/>
      <c r="J190" s="15"/>
      <c r="L190" s="18"/>
      <c r="M190" s="18"/>
      <c r="N190" s="18"/>
      <c r="O190" s="15"/>
      <c r="P190" s="15"/>
      <c r="Q190" s="15"/>
      <c r="R190" s="15"/>
      <c r="S190" s="15"/>
      <c r="U190" s="15"/>
      <c r="V190" s="20"/>
      <c r="W190" s="20"/>
      <c r="Y190" s="21"/>
      <c r="Z190" s="21"/>
    </row>
    <row r="191" spans="1:26" ht="15.9" customHeight="1" x14ac:dyDescent="0.25">
      <c r="A191" s="6"/>
      <c r="F191" s="15"/>
      <c r="G191" s="15"/>
      <c r="I191" s="15"/>
      <c r="J191" s="15"/>
      <c r="L191" s="18"/>
      <c r="M191" s="18"/>
      <c r="N191" s="18"/>
      <c r="O191" s="15"/>
      <c r="P191" s="15"/>
      <c r="Q191" s="15"/>
      <c r="R191" s="15"/>
      <c r="S191" s="15"/>
      <c r="U191" s="15"/>
      <c r="V191" s="20"/>
      <c r="W191" s="20"/>
      <c r="Y191" s="21"/>
      <c r="Z191" s="21"/>
    </row>
    <row r="192" spans="1:26" ht="15.9" customHeight="1" x14ac:dyDescent="0.25">
      <c r="A192" s="6"/>
      <c r="F192" s="15"/>
      <c r="G192" s="15"/>
      <c r="I192" s="15"/>
      <c r="J192" s="15"/>
      <c r="L192" s="18"/>
      <c r="M192" s="18"/>
      <c r="N192" s="18"/>
      <c r="O192" s="15"/>
      <c r="P192" s="15"/>
      <c r="Q192" s="15"/>
      <c r="R192" s="15"/>
      <c r="S192" s="15"/>
      <c r="U192" s="15"/>
      <c r="V192" s="20"/>
      <c r="W192" s="20"/>
      <c r="Y192" s="21"/>
      <c r="Z192" s="21"/>
    </row>
    <row r="193" spans="1:26" ht="15.9" customHeight="1" x14ac:dyDescent="0.25">
      <c r="A193" s="6"/>
      <c r="F193" s="15"/>
      <c r="G193" s="15"/>
      <c r="I193" s="15"/>
      <c r="J193" s="15"/>
      <c r="L193" s="18"/>
      <c r="M193" s="18"/>
      <c r="N193" s="18"/>
      <c r="O193" s="15"/>
      <c r="P193" s="15"/>
      <c r="Q193" s="15"/>
      <c r="R193" s="15"/>
      <c r="S193" s="15"/>
      <c r="U193" s="15"/>
      <c r="V193" s="20"/>
      <c r="W193" s="20"/>
      <c r="Y193" s="21"/>
      <c r="Z193" s="21"/>
    </row>
    <row r="194" spans="1:26" ht="15.9" customHeight="1" x14ac:dyDescent="0.25">
      <c r="A194" s="6"/>
      <c r="F194" s="15"/>
      <c r="G194" s="15"/>
      <c r="I194" s="15"/>
      <c r="J194" s="15"/>
      <c r="L194" s="18"/>
      <c r="M194" s="18"/>
      <c r="N194" s="18"/>
      <c r="O194" s="15"/>
      <c r="P194" s="15"/>
      <c r="Q194" s="15"/>
      <c r="R194" s="15"/>
      <c r="S194" s="15"/>
      <c r="U194" s="15"/>
      <c r="V194" s="20"/>
      <c r="W194" s="20"/>
      <c r="Y194" s="21"/>
      <c r="Z194" s="21"/>
    </row>
    <row r="195" spans="1:26" ht="15.9" customHeight="1" x14ac:dyDescent="0.25">
      <c r="A195" s="6"/>
      <c r="F195" s="15"/>
      <c r="G195" s="15"/>
      <c r="I195" s="15"/>
      <c r="J195" s="15"/>
      <c r="L195" s="18"/>
      <c r="M195" s="18"/>
      <c r="N195" s="18"/>
      <c r="O195" s="15"/>
      <c r="P195" s="15"/>
      <c r="Q195" s="15"/>
      <c r="R195" s="15"/>
      <c r="S195" s="15"/>
      <c r="U195" s="15"/>
      <c r="V195" s="20"/>
      <c r="W195" s="20"/>
      <c r="Y195" s="21"/>
      <c r="Z195" s="21"/>
    </row>
    <row r="196" spans="1:26" ht="15.9" customHeight="1" x14ac:dyDescent="0.25">
      <c r="A196" s="6"/>
      <c r="F196" s="15"/>
      <c r="G196" s="15"/>
      <c r="I196" s="15"/>
      <c r="J196" s="15"/>
      <c r="L196" s="18"/>
      <c r="M196" s="18"/>
      <c r="N196" s="18"/>
      <c r="O196" s="15"/>
      <c r="P196" s="15"/>
      <c r="Q196" s="15"/>
      <c r="R196" s="15"/>
      <c r="S196" s="15"/>
      <c r="U196" s="15"/>
      <c r="V196" s="20"/>
      <c r="W196" s="20"/>
      <c r="Y196" s="21"/>
      <c r="Z196" s="21"/>
    </row>
    <row r="197" spans="1:26" ht="15.9" customHeight="1" x14ac:dyDescent="0.25">
      <c r="A197" s="6"/>
      <c r="F197" s="15"/>
      <c r="G197" s="15"/>
      <c r="I197" s="15"/>
      <c r="J197" s="15"/>
      <c r="L197" s="18"/>
      <c r="M197" s="18"/>
      <c r="N197" s="18"/>
      <c r="O197" s="15"/>
      <c r="P197" s="15"/>
      <c r="Q197" s="15"/>
      <c r="R197" s="15"/>
      <c r="S197" s="15"/>
      <c r="U197" s="15"/>
      <c r="V197" s="20"/>
      <c r="W197" s="20"/>
      <c r="Y197" s="21"/>
      <c r="Z197" s="21"/>
    </row>
    <row r="198" spans="1:26" ht="15.9" customHeight="1" x14ac:dyDescent="0.25">
      <c r="A198" s="6"/>
      <c r="F198" s="15"/>
      <c r="G198" s="15"/>
      <c r="I198" s="15"/>
      <c r="J198" s="15"/>
      <c r="L198" s="18"/>
      <c r="M198" s="18"/>
      <c r="N198" s="18"/>
      <c r="O198" s="15"/>
      <c r="P198" s="15"/>
      <c r="Q198" s="15"/>
      <c r="R198" s="15"/>
      <c r="S198" s="15"/>
      <c r="U198" s="15"/>
      <c r="V198" s="20"/>
      <c r="W198" s="20"/>
      <c r="Y198" s="21"/>
      <c r="Z198" s="21"/>
    </row>
    <row r="199" spans="1:26" ht="15.9" customHeight="1" x14ac:dyDescent="0.25">
      <c r="A199" s="6"/>
      <c r="F199" s="15"/>
      <c r="G199" s="15"/>
      <c r="I199" s="15"/>
      <c r="J199" s="15"/>
      <c r="L199" s="18"/>
      <c r="M199" s="18"/>
      <c r="N199" s="18"/>
      <c r="O199" s="15"/>
      <c r="P199" s="15"/>
      <c r="Q199" s="15"/>
      <c r="R199" s="15"/>
      <c r="S199" s="15"/>
      <c r="U199" s="15"/>
      <c r="V199" s="20"/>
      <c r="W199" s="20"/>
      <c r="Y199" s="21"/>
      <c r="Z199" s="21"/>
    </row>
    <row r="200" spans="1:26" ht="15.9" customHeight="1" x14ac:dyDescent="0.25">
      <c r="A200" s="6"/>
      <c r="F200" s="15"/>
      <c r="G200" s="15"/>
      <c r="I200" s="15"/>
      <c r="J200" s="15"/>
      <c r="L200" s="18"/>
      <c r="M200" s="18"/>
      <c r="N200" s="18"/>
      <c r="O200" s="15"/>
      <c r="P200" s="15"/>
      <c r="Q200" s="15"/>
      <c r="R200" s="15"/>
      <c r="S200" s="15"/>
      <c r="U200" s="15"/>
      <c r="V200" s="20"/>
      <c r="W200" s="20"/>
      <c r="Y200" s="21"/>
      <c r="Z200" s="21"/>
    </row>
    <row r="201" spans="1:26" ht="15.9" customHeight="1" x14ac:dyDescent="0.25">
      <c r="A201" s="6"/>
      <c r="F201" s="15"/>
      <c r="G201" s="15"/>
      <c r="I201" s="15"/>
      <c r="J201" s="15"/>
      <c r="L201" s="18"/>
      <c r="M201" s="18"/>
      <c r="N201" s="18"/>
      <c r="O201" s="15"/>
      <c r="P201" s="15"/>
      <c r="Q201" s="15"/>
      <c r="R201" s="15"/>
      <c r="S201" s="15"/>
      <c r="U201" s="15"/>
      <c r="V201" s="20"/>
      <c r="W201" s="20"/>
      <c r="Y201" s="21"/>
      <c r="Z201" s="21"/>
    </row>
    <row r="202" spans="1:26" ht="15.9" customHeight="1" x14ac:dyDescent="0.25">
      <c r="A202" s="6"/>
      <c r="F202" s="15"/>
      <c r="G202" s="15"/>
      <c r="I202" s="15"/>
      <c r="J202" s="15"/>
      <c r="L202" s="18"/>
      <c r="M202" s="18"/>
      <c r="N202" s="18"/>
      <c r="O202" s="15"/>
      <c r="P202" s="15"/>
      <c r="Q202" s="15"/>
      <c r="R202" s="15"/>
      <c r="S202" s="15"/>
      <c r="U202" s="15"/>
      <c r="V202" s="20"/>
      <c r="W202" s="20"/>
      <c r="Y202" s="21"/>
      <c r="Z202" s="21"/>
    </row>
    <row r="203" spans="1:26" ht="15.9" customHeight="1" x14ac:dyDescent="0.25">
      <c r="A203" s="6"/>
      <c r="F203" s="15"/>
      <c r="G203" s="15"/>
      <c r="I203" s="15"/>
      <c r="J203" s="15"/>
      <c r="L203" s="18"/>
      <c r="M203" s="18"/>
      <c r="N203" s="18"/>
      <c r="O203" s="15"/>
      <c r="P203" s="15"/>
      <c r="Q203" s="15"/>
      <c r="R203" s="15"/>
      <c r="S203" s="15"/>
      <c r="U203" s="15"/>
      <c r="V203" s="20"/>
      <c r="W203" s="20"/>
      <c r="Y203" s="21"/>
      <c r="Z203" s="21"/>
    </row>
    <row r="204" spans="1:26" ht="15.9" customHeight="1" x14ac:dyDescent="0.25">
      <c r="A204" s="6"/>
      <c r="F204" s="15"/>
      <c r="G204" s="15"/>
      <c r="I204" s="15"/>
      <c r="J204" s="15"/>
      <c r="L204" s="18"/>
      <c r="M204" s="18"/>
      <c r="N204" s="18"/>
      <c r="O204" s="15"/>
      <c r="P204" s="15"/>
      <c r="Q204" s="15"/>
      <c r="R204" s="15"/>
      <c r="S204" s="15"/>
      <c r="U204" s="15"/>
      <c r="V204" s="20"/>
      <c r="W204" s="20"/>
      <c r="Y204" s="21"/>
      <c r="Z204" s="21"/>
    </row>
    <row r="205" spans="1:26" ht="15.9" customHeight="1" x14ac:dyDescent="0.25">
      <c r="A205" s="6"/>
      <c r="F205" s="15"/>
      <c r="G205" s="15"/>
      <c r="I205" s="15"/>
      <c r="J205" s="15"/>
      <c r="L205" s="18"/>
      <c r="M205" s="18"/>
      <c r="N205" s="18"/>
      <c r="O205" s="15"/>
      <c r="P205" s="15"/>
      <c r="Q205" s="15"/>
      <c r="R205" s="15"/>
      <c r="S205" s="15"/>
      <c r="U205" s="15"/>
      <c r="V205" s="20"/>
      <c r="W205" s="20"/>
      <c r="Y205" s="21"/>
      <c r="Z205" s="21"/>
    </row>
    <row r="206" spans="1:26" ht="15.9" customHeight="1" x14ac:dyDescent="0.25">
      <c r="A206" s="6"/>
      <c r="F206" s="15"/>
      <c r="G206" s="15"/>
      <c r="I206" s="15"/>
      <c r="J206" s="15"/>
      <c r="L206" s="18"/>
      <c r="M206" s="18"/>
      <c r="N206" s="18"/>
      <c r="O206" s="15"/>
      <c r="P206" s="15"/>
      <c r="Q206" s="15"/>
      <c r="R206" s="15"/>
      <c r="S206" s="15"/>
      <c r="U206" s="15"/>
      <c r="V206" s="20"/>
      <c r="W206" s="20"/>
      <c r="Y206" s="21"/>
      <c r="Z206" s="21"/>
    </row>
    <row r="207" spans="1:26" ht="15.9" customHeight="1" x14ac:dyDescent="0.25">
      <c r="A207" s="6"/>
      <c r="F207" s="15"/>
      <c r="G207" s="15"/>
      <c r="I207" s="15"/>
      <c r="J207" s="15"/>
      <c r="L207" s="18"/>
      <c r="M207" s="18"/>
      <c r="N207" s="18"/>
      <c r="O207" s="15"/>
      <c r="P207" s="15"/>
      <c r="Q207" s="15"/>
      <c r="R207" s="15"/>
      <c r="S207" s="15"/>
      <c r="U207" s="15"/>
      <c r="V207" s="20"/>
      <c r="W207" s="20"/>
      <c r="Y207" s="21"/>
      <c r="Z207" s="21"/>
    </row>
    <row r="208" spans="1:26" ht="15.9" customHeight="1" x14ac:dyDescent="0.25">
      <c r="A208" s="6"/>
      <c r="F208" s="15"/>
      <c r="G208" s="15"/>
      <c r="I208" s="15"/>
      <c r="J208" s="15"/>
      <c r="L208" s="18"/>
      <c r="M208" s="18"/>
      <c r="N208" s="18"/>
      <c r="O208" s="15"/>
      <c r="P208" s="15"/>
      <c r="Q208" s="15"/>
      <c r="R208" s="15"/>
      <c r="S208" s="15"/>
      <c r="U208" s="15"/>
      <c r="V208" s="20"/>
      <c r="W208" s="20"/>
      <c r="Y208" s="21"/>
      <c r="Z208" s="21"/>
    </row>
    <row r="209" spans="1:26" ht="15.9" customHeight="1" x14ac:dyDescent="0.25">
      <c r="A209" s="6"/>
      <c r="F209" s="15"/>
      <c r="G209" s="15"/>
      <c r="I209" s="15"/>
      <c r="J209" s="15"/>
      <c r="L209" s="18"/>
      <c r="M209" s="18"/>
      <c r="N209" s="18"/>
      <c r="O209" s="15"/>
      <c r="P209" s="15"/>
      <c r="Q209" s="15"/>
      <c r="R209" s="15"/>
      <c r="S209" s="15"/>
      <c r="U209" s="15"/>
      <c r="V209" s="20"/>
      <c r="W209" s="20"/>
      <c r="Y209" s="21"/>
      <c r="Z209" s="21"/>
    </row>
    <row r="210" spans="1:26" ht="15.9" customHeight="1" x14ac:dyDescent="0.25">
      <c r="A210" s="6"/>
      <c r="F210" s="15"/>
      <c r="G210" s="15"/>
      <c r="I210" s="15"/>
      <c r="J210" s="15"/>
      <c r="L210" s="18"/>
      <c r="M210" s="18"/>
      <c r="N210" s="18"/>
      <c r="O210" s="15"/>
      <c r="P210" s="15"/>
      <c r="Q210" s="15"/>
      <c r="R210" s="15"/>
      <c r="S210" s="15"/>
      <c r="U210" s="15"/>
      <c r="V210" s="20"/>
      <c r="W210" s="20"/>
      <c r="Y210" s="21"/>
      <c r="Z210" s="21"/>
    </row>
    <row r="211" spans="1:26" ht="15.9" customHeight="1" x14ac:dyDescent="0.25">
      <c r="A211" s="6"/>
      <c r="F211" s="15"/>
      <c r="G211" s="15"/>
      <c r="I211" s="15"/>
      <c r="J211" s="15"/>
      <c r="L211" s="18"/>
      <c r="M211" s="18"/>
      <c r="N211" s="18"/>
      <c r="O211" s="15"/>
      <c r="P211" s="15"/>
      <c r="Q211" s="15"/>
      <c r="R211" s="15"/>
      <c r="S211" s="15"/>
      <c r="U211" s="15"/>
      <c r="V211" s="20"/>
      <c r="W211" s="20"/>
      <c r="Y211" s="21"/>
      <c r="Z211" s="21"/>
    </row>
    <row r="212" spans="1:26" ht="15.9" customHeight="1" x14ac:dyDescent="0.25">
      <c r="A212" s="6"/>
      <c r="F212" s="15"/>
      <c r="G212" s="15"/>
      <c r="I212" s="15"/>
      <c r="J212" s="15"/>
      <c r="L212" s="18"/>
      <c r="M212" s="18"/>
      <c r="N212" s="18"/>
      <c r="O212" s="15"/>
      <c r="P212" s="15"/>
      <c r="Q212" s="15"/>
      <c r="R212" s="15"/>
      <c r="S212" s="15"/>
      <c r="U212" s="15"/>
      <c r="V212" s="20"/>
      <c r="W212" s="20"/>
      <c r="Y212" s="21"/>
      <c r="Z212" s="21"/>
    </row>
    <row r="213" spans="1:26" ht="15.9" customHeight="1" x14ac:dyDescent="0.25">
      <c r="A213" s="6"/>
      <c r="F213" s="15"/>
      <c r="G213" s="15"/>
      <c r="I213" s="15"/>
      <c r="J213" s="15"/>
      <c r="L213" s="18"/>
      <c r="M213" s="18"/>
      <c r="N213" s="18"/>
      <c r="O213" s="15"/>
      <c r="P213" s="15"/>
      <c r="Q213" s="15"/>
      <c r="R213" s="15"/>
      <c r="S213" s="15"/>
      <c r="U213" s="15"/>
      <c r="V213" s="20"/>
      <c r="W213" s="20"/>
      <c r="Y213" s="21"/>
      <c r="Z213" s="21"/>
    </row>
    <row r="214" spans="1:26" ht="15.9" customHeight="1" x14ac:dyDescent="0.25">
      <c r="A214" s="6"/>
      <c r="F214" s="15"/>
      <c r="G214" s="15"/>
      <c r="I214" s="15"/>
      <c r="J214" s="15"/>
      <c r="L214" s="18"/>
      <c r="M214" s="18"/>
      <c r="N214" s="18"/>
      <c r="O214" s="15"/>
      <c r="P214" s="15"/>
      <c r="Q214" s="15"/>
      <c r="R214" s="15"/>
      <c r="S214" s="15"/>
      <c r="U214" s="15"/>
      <c r="V214" s="20"/>
      <c r="W214" s="20"/>
      <c r="Y214" s="21"/>
      <c r="Z214" s="21"/>
    </row>
    <row r="215" spans="1:26" ht="15.9" customHeight="1" x14ac:dyDescent="0.25">
      <c r="A215" s="6"/>
      <c r="F215" s="15"/>
      <c r="G215" s="15"/>
      <c r="I215" s="15"/>
      <c r="J215" s="15"/>
      <c r="L215" s="18"/>
      <c r="M215" s="18"/>
      <c r="N215" s="18"/>
      <c r="O215" s="15"/>
      <c r="P215" s="15"/>
      <c r="Q215" s="15"/>
      <c r="R215" s="15"/>
      <c r="S215" s="15"/>
      <c r="U215" s="15"/>
      <c r="V215" s="20"/>
      <c r="W215" s="20"/>
      <c r="Y215" s="21"/>
      <c r="Z215" s="21"/>
    </row>
    <row r="216" spans="1:26" ht="15.9" customHeight="1" x14ac:dyDescent="0.25">
      <c r="A216" s="6"/>
      <c r="F216" s="15"/>
      <c r="G216" s="15"/>
      <c r="I216" s="15"/>
      <c r="J216" s="15"/>
      <c r="L216" s="18"/>
      <c r="M216" s="18"/>
      <c r="N216" s="18"/>
      <c r="O216" s="15"/>
      <c r="P216" s="15"/>
      <c r="Q216" s="15"/>
      <c r="R216" s="15"/>
      <c r="S216" s="15"/>
      <c r="U216" s="15"/>
      <c r="V216" s="20"/>
      <c r="W216" s="20"/>
      <c r="Y216" s="21"/>
      <c r="Z216" s="21"/>
    </row>
    <row r="217" spans="1:26" ht="15.9" customHeight="1" x14ac:dyDescent="0.25">
      <c r="A217" s="6"/>
      <c r="F217" s="15"/>
      <c r="G217" s="15"/>
      <c r="I217" s="15"/>
      <c r="J217" s="15"/>
      <c r="L217" s="18"/>
      <c r="M217" s="18"/>
      <c r="N217" s="18"/>
      <c r="O217" s="15"/>
      <c r="P217" s="15"/>
      <c r="Q217" s="15"/>
      <c r="R217" s="15"/>
      <c r="S217" s="15"/>
      <c r="U217" s="15"/>
      <c r="V217" s="20"/>
      <c r="W217" s="20"/>
      <c r="Y217" s="21"/>
      <c r="Z217" s="21"/>
    </row>
    <row r="218" spans="1:26" ht="15.9" customHeight="1" x14ac:dyDescent="0.25">
      <c r="A218" s="6"/>
      <c r="F218" s="15"/>
      <c r="G218" s="15"/>
      <c r="I218" s="15"/>
      <c r="J218" s="15"/>
      <c r="L218" s="18"/>
      <c r="M218" s="18"/>
      <c r="N218" s="18"/>
      <c r="O218" s="15"/>
      <c r="P218" s="15"/>
      <c r="Q218" s="15"/>
      <c r="R218" s="15"/>
      <c r="S218" s="15"/>
      <c r="U218" s="15"/>
      <c r="V218" s="20"/>
      <c r="W218" s="20"/>
      <c r="Y218" s="21"/>
      <c r="Z218" s="21"/>
    </row>
    <row r="219" spans="1:26" ht="15.9" customHeight="1" x14ac:dyDescent="0.25">
      <c r="A219" s="6"/>
      <c r="F219" s="15"/>
      <c r="G219" s="15"/>
      <c r="I219" s="15"/>
      <c r="J219" s="15"/>
      <c r="L219" s="18"/>
      <c r="M219" s="18"/>
      <c r="N219" s="18"/>
      <c r="O219" s="15"/>
      <c r="P219" s="15"/>
      <c r="Q219" s="15"/>
      <c r="R219" s="15"/>
      <c r="S219" s="15"/>
      <c r="U219" s="15"/>
      <c r="V219" s="20"/>
      <c r="W219" s="20"/>
      <c r="Y219" s="21"/>
      <c r="Z219" s="21"/>
    </row>
    <row r="220" spans="1:26" ht="15.9" customHeight="1" x14ac:dyDescent="0.25">
      <c r="A220" s="6"/>
      <c r="F220" s="15"/>
      <c r="G220" s="15"/>
      <c r="I220" s="15"/>
      <c r="J220" s="15"/>
      <c r="L220" s="18"/>
      <c r="M220" s="18"/>
      <c r="N220" s="18"/>
      <c r="O220" s="15"/>
      <c r="P220" s="15"/>
      <c r="Q220" s="15"/>
      <c r="R220" s="15"/>
      <c r="S220" s="15"/>
      <c r="U220" s="15"/>
      <c r="V220" s="20"/>
      <c r="W220" s="20"/>
      <c r="Y220" s="21"/>
      <c r="Z220" s="21"/>
    </row>
    <row r="221" spans="1:26" ht="15.9" customHeight="1" x14ac:dyDescent="0.25">
      <c r="A221" s="6"/>
      <c r="F221" s="15"/>
      <c r="G221" s="15"/>
      <c r="I221" s="15"/>
      <c r="J221" s="15"/>
      <c r="L221" s="18"/>
      <c r="M221" s="18"/>
      <c r="N221" s="18"/>
      <c r="O221" s="15"/>
      <c r="P221" s="15"/>
      <c r="Q221" s="15"/>
      <c r="R221" s="15"/>
      <c r="S221" s="15"/>
      <c r="U221" s="15"/>
      <c r="V221" s="20"/>
      <c r="W221" s="20"/>
      <c r="Y221" s="21"/>
      <c r="Z221" s="21"/>
    </row>
    <row r="222" spans="1:26" ht="15.9" customHeight="1" x14ac:dyDescent="0.25">
      <c r="A222" s="6"/>
      <c r="F222" s="15"/>
      <c r="G222" s="15"/>
      <c r="I222" s="15"/>
      <c r="J222" s="15"/>
      <c r="L222" s="18"/>
      <c r="M222" s="18"/>
      <c r="N222" s="18"/>
      <c r="O222" s="15"/>
      <c r="P222" s="15"/>
      <c r="Q222" s="15"/>
      <c r="R222" s="15"/>
      <c r="S222" s="15"/>
      <c r="U222" s="15"/>
      <c r="V222" s="20"/>
      <c r="W222" s="20"/>
      <c r="Y222" s="21"/>
      <c r="Z222" s="21"/>
    </row>
    <row r="223" spans="1:26" ht="15.9" customHeight="1" x14ac:dyDescent="0.25">
      <c r="A223" s="6"/>
      <c r="F223" s="15"/>
      <c r="G223" s="15"/>
      <c r="I223" s="15"/>
      <c r="J223" s="15"/>
      <c r="L223" s="18"/>
      <c r="M223" s="18"/>
      <c r="N223" s="18"/>
      <c r="O223" s="15"/>
      <c r="P223" s="15"/>
      <c r="Q223" s="15"/>
      <c r="R223" s="15"/>
      <c r="S223" s="15"/>
      <c r="U223" s="15"/>
      <c r="V223" s="20"/>
      <c r="W223" s="20"/>
      <c r="Y223" s="21"/>
      <c r="Z223" s="21"/>
    </row>
    <row r="224" spans="1:26" ht="15.9" customHeight="1" x14ac:dyDescent="0.25">
      <c r="A224" s="6"/>
      <c r="F224" s="15"/>
      <c r="G224" s="15"/>
      <c r="I224" s="15"/>
      <c r="J224" s="15"/>
      <c r="L224" s="18"/>
      <c r="M224" s="18"/>
      <c r="N224" s="18"/>
      <c r="O224" s="15"/>
      <c r="P224" s="15"/>
      <c r="Q224" s="15"/>
      <c r="R224" s="15"/>
      <c r="S224" s="15"/>
      <c r="U224" s="15"/>
      <c r="V224" s="20"/>
      <c r="W224" s="20"/>
      <c r="Y224" s="21"/>
      <c r="Z224" s="21"/>
    </row>
    <row r="225" spans="1:26" ht="15.9" customHeight="1" x14ac:dyDescent="0.25">
      <c r="A225" s="6"/>
      <c r="F225" s="15"/>
      <c r="G225" s="15"/>
      <c r="I225" s="15"/>
      <c r="J225" s="15"/>
      <c r="L225" s="18"/>
      <c r="M225" s="18"/>
      <c r="N225" s="18"/>
      <c r="O225" s="15"/>
      <c r="P225" s="15"/>
      <c r="Q225" s="15"/>
      <c r="R225" s="15"/>
      <c r="S225" s="15"/>
      <c r="U225" s="15"/>
      <c r="V225" s="20"/>
      <c r="W225" s="20"/>
      <c r="Y225" s="21"/>
      <c r="Z225" s="21"/>
    </row>
    <row r="226" spans="1:26" ht="15.9" customHeight="1" x14ac:dyDescent="0.25">
      <c r="A226" s="6"/>
      <c r="F226" s="15"/>
      <c r="G226" s="15"/>
      <c r="I226" s="15"/>
      <c r="J226" s="15"/>
      <c r="L226" s="18"/>
      <c r="M226" s="18"/>
      <c r="N226" s="18"/>
      <c r="O226" s="15"/>
      <c r="P226" s="15"/>
      <c r="Q226" s="15"/>
      <c r="R226" s="15"/>
      <c r="S226" s="15"/>
      <c r="U226" s="15"/>
      <c r="V226" s="20"/>
      <c r="W226" s="20"/>
      <c r="Y226" s="21"/>
      <c r="Z226" s="21"/>
    </row>
    <row r="227" spans="1:26" ht="15.9" customHeight="1" x14ac:dyDescent="0.25">
      <c r="A227" s="6"/>
      <c r="F227" s="15"/>
      <c r="G227" s="15"/>
      <c r="I227" s="15"/>
      <c r="J227" s="15"/>
      <c r="L227" s="18"/>
      <c r="M227" s="18"/>
      <c r="N227" s="18"/>
      <c r="O227" s="15"/>
      <c r="P227" s="15"/>
      <c r="Q227" s="15"/>
      <c r="R227" s="15"/>
      <c r="S227" s="15"/>
      <c r="U227" s="15"/>
      <c r="V227" s="20"/>
      <c r="W227" s="20"/>
      <c r="Y227" s="21"/>
      <c r="Z227" s="21"/>
    </row>
    <row r="228" spans="1:26" ht="15.9" customHeight="1" x14ac:dyDescent="0.25">
      <c r="A228" s="6"/>
      <c r="F228" s="15"/>
      <c r="G228" s="15"/>
      <c r="I228" s="15"/>
      <c r="J228" s="15"/>
      <c r="L228" s="18"/>
      <c r="M228" s="18"/>
      <c r="N228" s="18"/>
      <c r="O228" s="15"/>
      <c r="P228" s="15"/>
      <c r="Q228" s="15"/>
      <c r="R228" s="15"/>
      <c r="S228" s="15"/>
      <c r="U228" s="15"/>
      <c r="V228" s="20"/>
      <c r="W228" s="20"/>
      <c r="Y228" s="21"/>
      <c r="Z228" s="21"/>
    </row>
    <row r="229" spans="1:26" ht="15.9" customHeight="1" x14ac:dyDescent="0.25">
      <c r="A229" s="6"/>
      <c r="F229" s="15"/>
      <c r="G229" s="15"/>
      <c r="I229" s="15"/>
      <c r="J229" s="15"/>
      <c r="L229" s="18"/>
      <c r="M229" s="18"/>
      <c r="N229" s="18"/>
      <c r="O229" s="15"/>
      <c r="P229" s="15"/>
      <c r="Q229" s="15"/>
      <c r="R229" s="15"/>
      <c r="S229" s="15"/>
      <c r="U229" s="15"/>
      <c r="V229" s="20"/>
      <c r="W229" s="20"/>
      <c r="Y229" s="21"/>
      <c r="Z229" s="21"/>
    </row>
    <row r="230" spans="1:26" ht="15.9" customHeight="1" x14ac:dyDescent="0.25">
      <c r="A230" s="6"/>
      <c r="F230" s="15"/>
      <c r="G230" s="15"/>
      <c r="I230" s="15"/>
      <c r="J230" s="15"/>
      <c r="L230" s="18"/>
      <c r="M230" s="18"/>
      <c r="N230" s="18"/>
      <c r="O230" s="15"/>
      <c r="P230" s="15"/>
      <c r="Q230" s="15"/>
      <c r="R230" s="15"/>
      <c r="S230" s="15"/>
      <c r="U230" s="15"/>
      <c r="V230" s="20"/>
      <c r="W230" s="20"/>
      <c r="Y230" s="21"/>
      <c r="Z230" s="21"/>
    </row>
    <row r="231" spans="1:26" ht="15.9" customHeight="1" x14ac:dyDescent="0.25">
      <c r="A231" s="6"/>
      <c r="F231" s="15"/>
      <c r="G231" s="15"/>
      <c r="I231" s="15"/>
      <c r="J231" s="15"/>
      <c r="L231" s="18"/>
      <c r="M231" s="18"/>
      <c r="N231" s="18"/>
      <c r="O231" s="15"/>
      <c r="P231" s="15"/>
      <c r="Q231" s="15"/>
      <c r="R231" s="15"/>
      <c r="S231" s="15"/>
      <c r="U231" s="15"/>
      <c r="V231" s="20"/>
      <c r="W231" s="20"/>
      <c r="Y231" s="21"/>
      <c r="Z231" s="21"/>
    </row>
    <row r="232" spans="1:26" ht="15.9" customHeight="1" x14ac:dyDescent="0.25">
      <c r="A232" s="6"/>
      <c r="F232" s="15"/>
      <c r="G232" s="15"/>
      <c r="I232" s="15"/>
      <c r="J232" s="15"/>
      <c r="L232" s="18"/>
      <c r="M232" s="18"/>
      <c r="N232" s="18"/>
      <c r="O232" s="15"/>
      <c r="P232" s="15"/>
      <c r="Q232" s="15"/>
      <c r="R232" s="15"/>
      <c r="S232" s="15"/>
      <c r="U232" s="15"/>
      <c r="V232" s="20"/>
      <c r="W232" s="20"/>
      <c r="Y232" s="21"/>
      <c r="Z232" s="21"/>
    </row>
    <row r="233" spans="1:26" ht="15.9" customHeight="1" x14ac:dyDescent="0.25">
      <c r="A233" s="6"/>
      <c r="F233" s="15"/>
      <c r="G233" s="15"/>
      <c r="I233" s="15"/>
      <c r="J233" s="15"/>
      <c r="L233" s="18"/>
      <c r="M233" s="18"/>
      <c r="N233" s="18"/>
      <c r="O233" s="15"/>
      <c r="P233" s="15"/>
      <c r="Q233" s="15"/>
      <c r="R233" s="15"/>
      <c r="S233" s="15"/>
      <c r="U233" s="15"/>
      <c r="V233" s="20"/>
      <c r="W233" s="20"/>
      <c r="Y233" s="21"/>
      <c r="Z233" s="21"/>
    </row>
    <row r="234" spans="1:26" ht="15.9" customHeight="1" x14ac:dyDescent="0.25">
      <c r="A234" s="6"/>
      <c r="F234" s="15"/>
      <c r="G234" s="15"/>
      <c r="I234" s="15"/>
      <c r="J234" s="15"/>
      <c r="L234" s="18"/>
      <c r="M234" s="18"/>
      <c r="N234" s="18"/>
      <c r="O234" s="15"/>
      <c r="P234" s="15"/>
      <c r="Q234" s="15"/>
      <c r="R234" s="15"/>
      <c r="S234" s="15"/>
      <c r="U234" s="15"/>
      <c r="V234" s="20"/>
      <c r="W234" s="20"/>
      <c r="Y234" s="21"/>
      <c r="Z234" s="21"/>
    </row>
    <row r="235" spans="1:26" ht="15.9" customHeight="1" x14ac:dyDescent="0.25">
      <c r="A235" s="6"/>
      <c r="F235" s="15"/>
      <c r="G235" s="15"/>
      <c r="I235" s="15"/>
      <c r="J235" s="15"/>
      <c r="L235" s="18"/>
      <c r="M235" s="18"/>
      <c r="N235" s="18"/>
      <c r="O235" s="15"/>
      <c r="P235" s="15"/>
      <c r="Q235" s="15"/>
      <c r="R235" s="15"/>
      <c r="S235" s="15"/>
      <c r="U235" s="15"/>
      <c r="V235" s="20"/>
      <c r="W235" s="20"/>
      <c r="Y235" s="21"/>
      <c r="Z235" s="21"/>
    </row>
    <row r="236" spans="1:26" ht="15.9" customHeight="1" x14ac:dyDescent="0.25">
      <c r="A236" s="6"/>
      <c r="F236" s="15"/>
      <c r="G236" s="15"/>
      <c r="I236" s="15"/>
      <c r="J236" s="15"/>
      <c r="L236" s="18"/>
      <c r="M236" s="18"/>
      <c r="N236" s="18"/>
      <c r="O236" s="15"/>
      <c r="P236" s="15"/>
      <c r="Q236" s="15"/>
      <c r="R236" s="15"/>
      <c r="S236" s="15"/>
      <c r="U236" s="15"/>
      <c r="V236" s="20"/>
      <c r="W236" s="20"/>
      <c r="Y236" s="21"/>
      <c r="Z236" s="21"/>
    </row>
    <row r="237" spans="1:26" ht="15.9" customHeight="1" x14ac:dyDescent="0.25">
      <c r="A237" s="6"/>
      <c r="F237" s="15"/>
      <c r="G237" s="15"/>
      <c r="I237" s="15"/>
      <c r="J237" s="15"/>
      <c r="L237" s="18"/>
      <c r="M237" s="18"/>
      <c r="N237" s="18"/>
      <c r="O237" s="15"/>
      <c r="P237" s="15"/>
      <c r="Q237" s="15"/>
      <c r="R237" s="15"/>
      <c r="S237" s="15"/>
      <c r="U237" s="15"/>
      <c r="V237" s="20"/>
      <c r="W237" s="20"/>
      <c r="Y237" s="21"/>
      <c r="Z237" s="21"/>
    </row>
    <row r="238" spans="1:26" ht="15.9" customHeight="1" x14ac:dyDescent="0.25">
      <c r="A238" s="6"/>
      <c r="F238" s="15"/>
      <c r="G238" s="15"/>
      <c r="I238" s="15"/>
      <c r="J238" s="15"/>
      <c r="L238" s="18"/>
      <c r="M238" s="18"/>
      <c r="N238" s="18"/>
      <c r="O238" s="15"/>
      <c r="P238" s="15"/>
      <c r="Q238" s="15"/>
      <c r="R238" s="15"/>
      <c r="S238" s="15"/>
      <c r="U238" s="15"/>
      <c r="V238" s="20"/>
      <c r="W238" s="20"/>
      <c r="Y238" s="21"/>
      <c r="Z238" s="21"/>
    </row>
    <row r="239" spans="1:26" ht="15.9" customHeight="1" x14ac:dyDescent="0.25">
      <c r="A239" s="6"/>
      <c r="F239" s="15"/>
      <c r="G239" s="15"/>
      <c r="I239" s="15"/>
      <c r="J239" s="15"/>
      <c r="L239" s="18"/>
      <c r="M239" s="18"/>
      <c r="N239" s="18"/>
      <c r="O239" s="15"/>
      <c r="P239" s="15"/>
      <c r="Q239" s="15"/>
      <c r="R239" s="15"/>
      <c r="S239" s="15"/>
      <c r="U239" s="15"/>
      <c r="V239" s="20"/>
      <c r="W239" s="20"/>
      <c r="Y239" s="21"/>
      <c r="Z239" s="21"/>
    </row>
    <row r="240" spans="1:26" ht="15.9" customHeight="1" x14ac:dyDescent="0.25">
      <c r="A240" s="6"/>
      <c r="F240" s="15"/>
      <c r="G240" s="15"/>
      <c r="I240" s="15"/>
      <c r="J240" s="15"/>
      <c r="L240" s="18"/>
      <c r="M240" s="18"/>
      <c r="N240" s="18"/>
      <c r="O240" s="15"/>
      <c r="P240" s="15"/>
      <c r="Q240" s="15"/>
      <c r="R240" s="15"/>
      <c r="S240" s="15"/>
      <c r="U240" s="15"/>
      <c r="V240" s="20"/>
      <c r="W240" s="20"/>
      <c r="Y240" s="21"/>
      <c r="Z240" s="21"/>
    </row>
    <row r="241" spans="1:26" ht="15.9" customHeight="1" x14ac:dyDescent="0.25">
      <c r="A241" s="6"/>
      <c r="F241" s="15"/>
      <c r="G241" s="15"/>
      <c r="I241" s="15"/>
      <c r="J241" s="15"/>
      <c r="L241" s="18"/>
      <c r="M241" s="18"/>
      <c r="N241" s="18"/>
      <c r="O241" s="15"/>
      <c r="P241" s="15"/>
      <c r="Q241" s="15"/>
      <c r="R241" s="15"/>
      <c r="S241" s="15"/>
      <c r="U241" s="15"/>
      <c r="V241" s="20"/>
      <c r="W241" s="20"/>
      <c r="Y241" s="21"/>
      <c r="Z241" s="21"/>
    </row>
    <row r="242" spans="1:26" ht="15.9" customHeight="1" x14ac:dyDescent="0.25">
      <c r="A242" s="6"/>
      <c r="F242" s="15"/>
      <c r="G242" s="15"/>
      <c r="I242" s="15"/>
      <c r="J242" s="15"/>
      <c r="L242" s="18"/>
      <c r="M242" s="18"/>
      <c r="N242" s="18"/>
      <c r="O242" s="15"/>
      <c r="P242" s="15"/>
      <c r="Q242" s="15"/>
      <c r="R242" s="15"/>
      <c r="S242" s="15"/>
      <c r="U242" s="15"/>
      <c r="V242" s="20"/>
      <c r="W242" s="20"/>
      <c r="Y242" s="21"/>
      <c r="Z242" s="21"/>
    </row>
    <row r="243" spans="1:26" ht="15.9" customHeight="1" x14ac:dyDescent="0.25">
      <c r="A243" s="6"/>
      <c r="F243" s="15"/>
      <c r="G243" s="15"/>
      <c r="I243" s="15"/>
      <c r="J243" s="15"/>
      <c r="L243" s="18"/>
      <c r="M243" s="18"/>
      <c r="N243" s="18"/>
      <c r="O243" s="15"/>
      <c r="P243" s="15"/>
      <c r="Q243" s="15"/>
      <c r="R243" s="15"/>
      <c r="S243" s="15"/>
      <c r="U243" s="15"/>
      <c r="V243" s="20"/>
      <c r="W243" s="20"/>
      <c r="Y243" s="21"/>
      <c r="Z243" s="21"/>
    </row>
    <row r="244" spans="1:26" ht="15.9" customHeight="1" x14ac:dyDescent="0.25">
      <c r="A244" s="6"/>
      <c r="F244" s="15"/>
      <c r="G244" s="15"/>
      <c r="I244" s="15"/>
      <c r="J244" s="15"/>
      <c r="L244" s="18"/>
      <c r="M244" s="18"/>
      <c r="N244" s="18"/>
      <c r="O244" s="15"/>
      <c r="P244" s="15"/>
      <c r="Q244" s="15"/>
      <c r="R244" s="15"/>
      <c r="S244" s="15"/>
      <c r="U244" s="15"/>
      <c r="V244" s="20"/>
      <c r="W244" s="20"/>
      <c r="Y244" s="21"/>
      <c r="Z244" s="21"/>
    </row>
    <row r="245" spans="1:26" ht="15.9" customHeight="1" x14ac:dyDescent="0.25">
      <c r="A245" s="6"/>
      <c r="F245" s="15"/>
      <c r="G245" s="15"/>
      <c r="I245" s="15"/>
      <c r="J245" s="15"/>
      <c r="L245" s="18"/>
      <c r="M245" s="18"/>
      <c r="N245" s="18"/>
      <c r="O245" s="15"/>
      <c r="P245" s="15"/>
      <c r="Q245" s="15"/>
      <c r="R245" s="15"/>
      <c r="S245" s="15"/>
      <c r="U245" s="15"/>
      <c r="V245" s="20"/>
      <c r="W245" s="20"/>
      <c r="Y245" s="21"/>
      <c r="Z245" s="21"/>
    </row>
    <row r="246" spans="1:26" ht="15.9" customHeight="1" x14ac:dyDescent="0.25">
      <c r="A246" s="6"/>
      <c r="F246" s="15"/>
      <c r="G246" s="15"/>
      <c r="I246" s="15"/>
      <c r="J246" s="15"/>
      <c r="L246" s="18"/>
      <c r="M246" s="18"/>
      <c r="N246" s="18"/>
      <c r="O246" s="15"/>
      <c r="P246" s="15"/>
      <c r="Q246" s="15"/>
      <c r="R246" s="15"/>
      <c r="S246" s="15"/>
      <c r="U246" s="15"/>
      <c r="V246" s="20"/>
      <c r="W246" s="20"/>
      <c r="Y246" s="21"/>
      <c r="Z246" s="21"/>
    </row>
    <row r="247" spans="1:26" ht="15.9" customHeight="1" x14ac:dyDescent="0.25">
      <c r="A247" s="6"/>
      <c r="F247" s="15"/>
      <c r="G247" s="15"/>
      <c r="I247" s="15"/>
      <c r="J247" s="15"/>
      <c r="L247" s="18"/>
      <c r="M247" s="18"/>
      <c r="N247" s="18"/>
      <c r="O247" s="15"/>
      <c r="P247" s="15"/>
      <c r="Q247" s="15"/>
      <c r="R247" s="15"/>
      <c r="S247" s="15"/>
      <c r="U247" s="15"/>
      <c r="V247" s="20"/>
      <c r="W247" s="20"/>
      <c r="Y247" s="21"/>
      <c r="Z247" s="21"/>
    </row>
    <row r="248" spans="1:26" ht="15.9" customHeight="1" x14ac:dyDescent="0.25">
      <c r="A248" s="6"/>
      <c r="F248" s="15"/>
      <c r="G248" s="15"/>
      <c r="I248" s="15"/>
      <c r="J248" s="15"/>
      <c r="L248" s="18"/>
      <c r="M248" s="18"/>
      <c r="N248" s="18"/>
      <c r="O248" s="15"/>
      <c r="P248" s="15"/>
      <c r="Q248" s="15"/>
      <c r="R248" s="15"/>
      <c r="S248" s="15"/>
      <c r="U248" s="15"/>
      <c r="V248" s="20"/>
      <c r="W248" s="20"/>
      <c r="Y248" s="21"/>
      <c r="Z248" s="21"/>
    </row>
    <row r="249" spans="1:26" ht="15.9" customHeight="1" x14ac:dyDescent="0.25">
      <c r="A249" s="6"/>
      <c r="F249" s="15"/>
      <c r="G249" s="15"/>
      <c r="I249" s="15"/>
      <c r="J249" s="15"/>
      <c r="L249" s="18"/>
      <c r="M249" s="18"/>
      <c r="N249" s="18"/>
      <c r="O249" s="15"/>
      <c r="P249" s="15"/>
      <c r="Q249" s="15"/>
      <c r="R249" s="15"/>
      <c r="S249" s="15"/>
      <c r="U249" s="15"/>
      <c r="V249" s="20"/>
      <c r="W249" s="20"/>
      <c r="Y249" s="21"/>
      <c r="Z249" s="21"/>
    </row>
    <row r="250" spans="1:26" ht="15.9" customHeight="1" x14ac:dyDescent="0.25">
      <c r="A250" s="6"/>
      <c r="F250" s="15"/>
      <c r="G250" s="15"/>
      <c r="I250" s="15"/>
      <c r="J250" s="15"/>
      <c r="L250" s="18"/>
      <c r="M250" s="18"/>
      <c r="N250" s="18"/>
      <c r="O250" s="15"/>
      <c r="P250" s="15"/>
      <c r="Q250" s="15"/>
      <c r="R250" s="15"/>
      <c r="S250" s="15"/>
      <c r="U250" s="15"/>
      <c r="V250" s="20"/>
      <c r="W250" s="20"/>
      <c r="Y250" s="21"/>
      <c r="Z250" s="21"/>
    </row>
    <row r="251" spans="1:26" ht="15.9" customHeight="1" x14ac:dyDescent="0.25">
      <c r="A251" s="6"/>
      <c r="F251" s="15"/>
      <c r="G251" s="15"/>
      <c r="I251" s="15"/>
      <c r="J251" s="15"/>
      <c r="L251" s="18"/>
      <c r="M251" s="18"/>
      <c r="N251" s="18"/>
      <c r="O251" s="15"/>
      <c r="P251" s="15"/>
      <c r="Q251" s="15"/>
      <c r="R251" s="15"/>
      <c r="S251" s="15"/>
      <c r="U251" s="15"/>
      <c r="V251" s="20"/>
      <c r="W251" s="20"/>
      <c r="Y251" s="21"/>
      <c r="Z251" s="21"/>
    </row>
    <row r="252" spans="1:26" ht="15.9" customHeight="1" x14ac:dyDescent="0.25">
      <c r="A252" s="6"/>
      <c r="F252" s="15"/>
      <c r="G252" s="15"/>
      <c r="I252" s="15"/>
      <c r="J252" s="15"/>
      <c r="L252" s="18"/>
      <c r="M252" s="18"/>
      <c r="N252" s="18"/>
      <c r="O252" s="15"/>
      <c r="P252" s="15"/>
      <c r="Q252" s="15"/>
      <c r="R252" s="15"/>
      <c r="S252" s="15"/>
      <c r="U252" s="15"/>
      <c r="V252" s="20"/>
      <c r="W252" s="20"/>
      <c r="Y252" s="21"/>
      <c r="Z252" s="21"/>
    </row>
    <row r="253" spans="1:26" ht="15.9" customHeight="1" x14ac:dyDescent="0.25">
      <c r="A253" s="6"/>
      <c r="F253" s="15"/>
      <c r="G253" s="15"/>
      <c r="I253" s="15"/>
      <c r="J253" s="15"/>
      <c r="L253" s="18"/>
      <c r="M253" s="18"/>
      <c r="N253" s="18"/>
      <c r="O253" s="15"/>
      <c r="P253" s="15"/>
      <c r="Q253" s="15"/>
      <c r="R253" s="15"/>
      <c r="S253" s="15"/>
      <c r="U253" s="15"/>
      <c r="V253" s="20"/>
      <c r="W253" s="20"/>
      <c r="Y253" s="21"/>
      <c r="Z253" s="21"/>
    </row>
    <row r="254" spans="1:26" ht="15.9" customHeight="1" x14ac:dyDescent="0.25">
      <c r="A254" s="6"/>
      <c r="F254" s="15"/>
      <c r="G254" s="15"/>
      <c r="I254" s="15"/>
      <c r="J254" s="15"/>
      <c r="L254" s="18"/>
      <c r="M254" s="18"/>
      <c r="N254" s="18"/>
      <c r="O254" s="15"/>
      <c r="P254" s="15"/>
      <c r="Q254" s="15"/>
      <c r="R254" s="15"/>
      <c r="S254" s="15"/>
      <c r="U254" s="15"/>
      <c r="V254" s="20"/>
      <c r="W254" s="20"/>
      <c r="Y254" s="21"/>
      <c r="Z254" s="21"/>
    </row>
    <row r="255" spans="1:26" ht="15.9" customHeight="1" x14ac:dyDescent="0.25">
      <c r="A255" s="6"/>
      <c r="F255" s="15"/>
      <c r="G255" s="15"/>
      <c r="I255" s="15"/>
      <c r="J255" s="15"/>
      <c r="L255" s="18"/>
      <c r="M255" s="18"/>
      <c r="N255" s="18"/>
      <c r="O255" s="15"/>
      <c r="P255" s="15"/>
      <c r="Q255" s="15"/>
      <c r="R255" s="15"/>
      <c r="S255" s="15"/>
      <c r="U255" s="15"/>
      <c r="V255" s="20"/>
      <c r="W255" s="20"/>
      <c r="Y255" s="21"/>
      <c r="Z255" s="21"/>
    </row>
    <row r="256" spans="1:26" ht="15.9" customHeight="1" x14ac:dyDescent="0.25">
      <c r="A256" s="6"/>
      <c r="F256" s="15"/>
      <c r="G256" s="15"/>
      <c r="I256" s="15"/>
      <c r="J256" s="15"/>
      <c r="L256" s="18"/>
      <c r="M256" s="18"/>
      <c r="N256" s="18"/>
      <c r="O256" s="15"/>
      <c r="P256" s="15"/>
      <c r="Q256" s="15"/>
      <c r="R256" s="15"/>
      <c r="S256" s="15"/>
      <c r="U256" s="15"/>
      <c r="V256" s="20"/>
      <c r="W256" s="20"/>
      <c r="Y256" s="21"/>
      <c r="Z256" s="21"/>
    </row>
    <row r="257" spans="1:26" ht="15.9" customHeight="1" x14ac:dyDescent="0.25">
      <c r="A257" s="6"/>
      <c r="F257" s="15"/>
      <c r="G257" s="15"/>
      <c r="I257" s="15"/>
      <c r="J257" s="15"/>
      <c r="L257" s="18"/>
      <c r="M257" s="18"/>
      <c r="N257" s="18"/>
      <c r="O257" s="15"/>
      <c r="P257" s="15"/>
      <c r="Q257" s="15"/>
      <c r="R257" s="15"/>
      <c r="S257" s="15"/>
      <c r="U257" s="15"/>
      <c r="V257" s="20"/>
      <c r="W257" s="20"/>
      <c r="Y257" s="21"/>
      <c r="Z257" s="21"/>
    </row>
    <row r="258" spans="1:26" ht="15.9" customHeight="1" x14ac:dyDescent="0.25">
      <c r="A258" s="6"/>
      <c r="F258" s="15"/>
      <c r="G258" s="15"/>
      <c r="I258" s="15"/>
      <c r="J258" s="15"/>
      <c r="L258" s="18"/>
      <c r="M258" s="18"/>
      <c r="N258" s="18"/>
      <c r="O258" s="15"/>
      <c r="P258" s="15"/>
      <c r="Q258" s="15"/>
      <c r="R258" s="15"/>
      <c r="S258" s="15"/>
      <c r="U258" s="15"/>
      <c r="V258" s="20"/>
      <c r="W258" s="20"/>
      <c r="Y258" s="21"/>
      <c r="Z258" s="21"/>
    </row>
    <row r="259" spans="1:26" ht="15.9" customHeight="1" x14ac:dyDescent="0.25">
      <c r="A259" s="6"/>
      <c r="F259" s="15"/>
      <c r="G259" s="15"/>
      <c r="I259" s="15"/>
      <c r="J259" s="15"/>
      <c r="L259" s="18"/>
      <c r="M259" s="18"/>
      <c r="N259" s="18"/>
      <c r="O259" s="15"/>
      <c r="P259" s="15"/>
      <c r="Q259" s="15"/>
      <c r="R259" s="15"/>
      <c r="S259" s="15"/>
      <c r="U259" s="15"/>
      <c r="V259" s="20"/>
      <c r="W259" s="20"/>
      <c r="Y259" s="21"/>
      <c r="Z259" s="21"/>
    </row>
    <row r="260" spans="1:26" ht="15.9" customHeight="1" x14ac:dyDescent="0.25">
      <c r="A260" s="6"/>
      <c r="F260" s="15"/>
      <c r="G260" s="15"/>
      <c r="I260" s="15"/>
      <c r="J260" s="15"/>
      <c r="L260" s="18"/>
      <c r="M260" s="18"/>
      <c r="N260" s="18"/>
      <c r="O260" s="15"/>
      <c r="P260" s="15"/>
      <c r="Q260" s="15"/>
      <c r="R260" s="15"/>
      <c r="S260" s="15"/>
      <c r="U260" s="15"/>
      <c r="V260" s="20"/>
      <c r="W260" s="20"/>
      <c r="Y260" s="21"/>
      <c r="Z260" s="21"/>
    </row>
    <row r="261" spans="1:26" ht="15.9" customHeight="1" x14ac:dyDescent="0.25">
      <c r="A261" s="6"/>
      <c r="F261" s="15"/>
      <c r="G261" s="15"/>
      <c r="I261" s="15"/>
      <c r="J261" s="15"/>
      <c r="L261" s="18"/>
      <c r="M261" s="18"/>
      <c r="N261" s="18"/>
      <c r="O261" s="15"/>
      <c r="P261" s="15"/>
      <c r="Q261" s="15"/>
      <c r="R261" s="15"/>
      <c r="S261" s="15"/>
      <c r="U261" s="15"/>
      <c r="V261" s="20"/>
      <c r="W261" s="20"/>
      <c r="Y261" s="21"/>
      <c r="Z261" s="21"/>
    </row>
    <row r="262" spans="1:26" ht="15.9" customHeight="1" x14ac:dyDescent="0.25">
      <c r="A262" s="6"/>
      <c r="F262" s="15"/>
      <c r="G262" s="15"/>
      <c r="I262" s="15"/>
      <c r="J262" s="15"/>
      <c r="L262" s="18"/>
      <c r="M262" s="18"/>
      <c r="N262" s="18"/>
      <c r="O262" s="15"/>
      <c r="P262" s="15"/>
      <c r="Q262" s="15"/>
      <c r="R262" s="15"/>
      <c r="S262" s="15"/>
      <c r="U262" s="15"/>
      <c r="V262" s="20"/>
      <c r="W262" s="20"/>
      <c r="Y262" s="21"/>
      <c r="Z262" s="21"/>
    </row>
    <row r="263" spans="1:26" ht="15.9" customHeight="1" x14ac:dyDescent="0.25">
      <c r="A263" s="6"/>
      <c r="F263" s="15"/>
      <c r="G263" s="15"/>
      <c r="I263" s="15"/>
      <c r="J263" s="15"/>
      <c r="L263" s="18"/>
      <c r="M263" s="18"/>
      <c r="N263" s="18"/>
      <c r="O263" s="15"/>
      <c r="P263" s="15"/>
      <c r="Q263" s="15"/>
      <c r="R263" s="15"/>
      <c r="S263" s="15"/>
      <c r="U263" s="15"/>
      <c r="V263" s="20"/>
      <c r="W263" s="20"/>
      <c r="Y263" s="21"/>
      <c r="Z263" s="21"/>
    </row>
    <row r="264" spans="1:26" ht="15.9" customHeight="1" x14ac:dyDescent="0.25">
      <c r="A264" s="6"/>
      <c r="F264" s="15"/>
      <c r="G264" s="15"/>
      <c r="I264" s="15"/>
      <c r="J264" s="15"/>
      <c r="L264" s="18"/>
      <c r="M264" s="18"/>
      <c r="N264" s="18"/>
      <c r="O264" s="15"/>
      <c r="P264" s="15"/>
      <c r="Q264" s="15"/>
      <c r="R264" s="15"/>
      <c r="S264" s="15"/>
      <c r="U264" s="15"/>
      <c r="V264" s="20"/>
      <c r="W264" s="20"/>
      <c r="Y264" s="21"/>
      <c r="Z264" s="21"/>
    </row>
    <row r="265" spans="1:26" ht="15.9" customHeight="1" x14ac:dyDescent="0.25">
      <c r="A265" s="6"/>
      <c r="F265" s="15"/>
      <c r="G265" s="15"/>
      <c r="I265" s="15"/>
      <c r="J265" s="15"/>
      <c r="L265" s="18"/>
      <c r="M265" s="18"/>
      <c r="N265" s="18"/>
      <c r="O265" s="15"/>
      <c r="P265" s="15"/>
      <c r="Q265" s="15"/>
      <c r="R265" s="15"/>
      <c r="S265" s="15"/>
      <c r="U265" s="15"/>
      <c r="V265" s="20"/>
      <c r="W265" s="20"/>
      <c r="Y265" s="21"/>
      <c r="Z265" s="21"/>
    </row>
    <row r="266" spans="1:26" ht="15.9" customHeight="1" x14ac:dyDescent="0.25">
      <c r="A266" s="6"/>
      <c r="F266" s="15"/>
      <c r="G266" s="15"/>
      <c r="I266" s="15"/>
      <c r="J266" s="15"/>
      <c r="L266" s="18"/>
      <c r="M266" s="18"/>
      <c r="N266" s="18"/>
      <c r="O266" s="15"/>
      <c r="P266" s="15"/>
      <c r="Q266" s="15"/>
      <c r="R266" s="15"/>
      <c r="S266" s="15"/>
      <c r="U266" s="15"/>
      <c r="V266" s="20"/>
      <c r="W266" s="20"/>
      <c r="Y266" s="21"/>
      <c r="Z266" s="21"/>
    </row>
    <row r="267" spans="1:26" ht="15.9" customHeight="1" x14ac:dyDescent="0.25">
      <c r="A267" s="6"/>
      <c r="F267" s="15"/>
      <c r="G267" s="15"/>
      <c r="I267" s="15"/>
      <c r="J267" s="15"/>
      <c r="L267" s="18"/>
      <c r="M267" s="18"/>
      <c r="N267" s="18"/>
      <c r="O267" s="15"/>
      <c r="P267" s="15"/>
      <c r="Q267" s="15"/>
      <c r="R267" s="15"/>
      <c r="S267" s="15"/>
      <c r="U267" s="15"/>
      <c r="V267" s="20"/>
      <c r="W267" s="20"/>
      <c r="Y267" s="21"/>
      <c r="Z267" s="21"/>
    </row>
    <row r="268" spans="1:26" ht="15.9" customHeight="1" x14ac:dyDescent="0.25">
      <c r="A268" s="6"/>
      <c r="F268" s="15"/>
      <c r="G268" s="15"/>
      <c r="I268" s="15"/>
      <c r="J268" s="15"/>
      <c r="L268" s="18"/>
      <c r="M268" s="18"/>
      <c r="N268" s="18"/>
      <c r="O268" s="15"/>
      <c r="P268" s="15"/>
      <c r="Q268" s="15"/>
      <c r="R268" s="15"/>
      <c r="S268" s="15"/>
      <c r="U268" s="15"/>
      <c r="V268" s="20"/>
      <c r="W268" s="20"/>
      <c r="Y268" s="21"/>
      <c r="Z268" s="21"/>
    </row>
    <row r="269" spans="1:26" ht="15.9" customHeight="1" x14ac:dyDescent="0.25">
      <c r="A269" s="6"/>
      <c r="F269" s="15"/>
      <c r="G269" s="15"/>
      <c r="I269" s="15"/>
      <c r="J269" s="15"/>
      <c r="L269" s="18"/>
      <c r="M269" s="18"/>
      <c r="N269" s="18"/>
      <c r="O269" s="15"/>
      <c r="P269" s="15"/>
      <c r="Q269" s="15"/>
      <c r="R269" s="15"/>
      <c r="S269" s="15"/>
      <c r="U269" s="15"/>
      <c r="V269" s="20"/>
      <c r="W269" s="20"/>
      <c r="Y269" s="21"/>
      <c r="Z269" s="21"/>
    </row>
    <row r="270" spans="1:26" ht="15.9" customHeight="1" x14ac:dyDescent="0.25">
      <c r="A270" s="6"/>
      <c r="F270" s="15"/>
      <c r="G270" s="15"/>
      <c r="I270" s="15"/>
      <c r="J270" s="15"/>
      <c r="L270" s="18"/>
      <c r="M270" s="18"/>
      <c r="N270" s="18"/>
      <c r="O270" s="15"/>
      <c r="P270" s="15"/>
      <c r="Q270" s="15"/>
      <c r="R270" s="15"/>
      <c r="S270" s="15"/>
      <c r="U270" s="15"/>
      <c r="V270" s="20"/>
      <c r="W270" s="20"/>
      <c r="Y270" s="21"/>
      <c r="Z270" s="21"/>
    </row>
    <row r="271" spans="1:26" ht="15.9" customHeight="1" x14ac:dyDescent="0.25">
      <c r="A271" s="6"/>
      <c r="F271" s="15"/>
      <c r="G271" s="15"/>
      <c r="I271" s="15"/>
      <c r="J271" s="15"/>
      <c r="L271" s="18"/>
      <c r="M271" s="18"/>
      <c r="N271" s="18"/>
      <c r="O271" s="15"/>
      <c r="P271" s="15"/>
      <c r="Q271" s="15"/>
      <c r="R271" s="15"/>
      <c r="S271" s="15"/>
      <c r="U271" s="15"/>
      <c r="V271" s="20"/>
      <c r="W271" s="20"/>
      <c r="Y271" s="21"/>
      <c r="Z271" s="21"/>
    </row>
    <row r="272" spans="1:26" ht="15.9" customHeight="1" x14ac:dyDescent="0.25">
      <c r="A272" s="6"/>
      <c r="F272" s="15"/>
      <c r="G272" s="15"/>
      <c r="I272" s="15"/>
      <c r="J272" s="15"/>
      <c r="L272" s="18"/>
      <c r="M272" s="18"/>
      <c r="N272" s="18"/>
      <c r="O272" s="15"/>
      <c r="P272" s="15"/>
      <c r="Q272" s="15"/>
      <c r="R272" s="15"/>
      <c r="S272" s="15"/>
      <c r="U272" s="15"/>
      <c r="V272" s="20"/>
      <c r="W272" s="20"/>
      <c r="Y272" s="21"/>
      <c r="Z272" s="21"/>
    </row>
    <row r="273" spans="1:26" ht="15.9" customHeight="1" x14ac:dyDescent="0.25">
      <c r="A273" s="6"/>
      <c r="F273" s="15"/>
      <c r="G273" s="15"/>
      <c r="I273" s="15"/>
      <c r="J273" s="15"/>
      <c r="L273" s="18"/>
      <c r="M273" s="18"/>
      <c r="N273" s="18"/>
      <c r="O273" s="15"/>
      <c r="P273" s="15"/>
      <c r="Q273" s="15"/>
      <c r="R273" s="15"/>
      <c r="S273" s="15"/>
      <c r="U273" s="15"/>
      <c r="V273" s="20"/>
      <c r="W273" s="20"/>
      <c r="Y273" s="21"/>
      <c r="Z273" s="21"/>
    </row>
    <row r="274" spans="1:26" ht="15.9" customHeight="1" x14ac:dyDescent="0.25">
      <c r="A274" s="6"/>
      <c r="F274" s="15"/>
      <c r="G274" s="15"/>
      <c r="I274" s="15"/>
      <c r="J274" s="15"/>
      <c r="L274" s="18"/>
      <c r="M274" s="18"/>
      <c r="N274" s="18"/>
      <c r="O274" s="15"/>
      <c r="P274" s="15"/>
      <c r="Q274" s="15"/>
      <c r="R274" s="15"/>
      <c r="S274" s="15"/>
      <c r="U274" s="15"/>
      <c r="V274" s="20"/>
      <c r="W274" s="20"/>
      <c r="Y274" s="21"/>
      <c r="Z274" s="21"/>
    </row>
    <row r="275" spans="1:26" ht="15.9" customHeight="1" x14ac:dyDescent="0.25">
      <c r="A275" s="6"/>
      <c r="F275" s="15"/>
      <c r="G275" s="15"/>
      <c r="I275" s="15"/>
      <c r="J275" s="15"/>
      <c r="L275" s="18"/>
      <c r="M275" s="18"/>
      <c r="N275" s="18"/>
      <c r="O275" s="15"/>
      <c r="P275" s="15"/>
      <c r="Q275" s="15"/>
      <c r="R275" s="15"/>
      <c r="S275" s="15"/>
      <c r="U275" s="15"/>
      <c r="V275" s="20"/>
      <c r="W275" s="20"/>
      <c r="Y275" s="21"/>
      <c r="Z275" s="21"/>
    </row>
    <row r="276" spans="1:26" ht="15.9" customHeight="1" x14ac:dyDescent="0.25">
      <c r="A276" s="6"/>
      <c r="F276" s="15"/>
      <c r="G276" s="15"/>
      <c r="I276" s="15"/>
      <c r="J276" s="15"/>
      <c r="L276" s="18"/>
      <c r="M276" s="18"/>
      <c r="N276" s="18"/>
      <c r="O276" s="15"/>
      <c r="P276" s="15"/>
      <c r="Q276" s="15"/>
      <c r="R276" s="15"/>
      <c r="S276" s="15"/>
      <c r="U276" s="15"/>
      <c r="V276" s="20"/>
      <c r="W276" s="20"/>
      <c r="Y276" s="21"/>
      <c r="Z276" s="21"/>
    </row>
    <row r="277" spans="1:26" ht="15.9" customHeight="1" x14ac:dyDescent="0.25">
      <c r="A277" s="6"/>
      <c r="F277" s="15"/>
      <c r="G277" s="15"/>
      <c r="I277" s="15"/>
      <c r="J277" s="15"/>
      <c r="L277" s="18"/>
      <c r="M277" s="18"/>
      <c r="N277" s="18"/>
      <c r="O277" s="15"/>
      <c r="P277" s="15"/>
      <c r="Q277" s="15"/>
      <c r="R277" s="15"/>
      <c r="S277" s="15"/>
      <c r="U277" s="15"/>
      <c r="V277" s="20"/>
      <c r="W277" s="20"/>
      <c r="Y277" s="21"/>
      <c r="Z277" s="21"/>
    </row>
    <row r="278" spans="1:26" ht="15.9" customHeight="1" x14ac:dyDescent="0.25">
      <c r="A278" s="6"/>
      <c r="F278" s="15"/>
      <c r="G278" s="15"/>
      <c r="I278" s="15"/>
      <c r="J278" s="15"/>
      <c r="L278" s="18"/>
      <c r="M278" s="18"/>
      <c r="N278" s="18"/>
      <c r="O278" s="15"/>
      <c r="P278" s="15"/>
      <c r="Q278" s="15"/>
      <c r="R278" s="15"/>
      <c r="S278" s="15"/>
      <c r="U278" s="15"/>
      <c r="V278" s="20"/>
      <c r="W278" s="20"/>
      <c r="Y278" s="21"/>
      <c r="Z278" s="21"/>
    </row>
    <row r="279" spans="1:26" ht="15.9" customHeight="1" x14ac:dyDescent="0.25">
      <c r="A279" s="6"/>
      <c r="F279" s="15"/>
      <c r="G279" s="15"/>
      <c r="I279" s="15"/>
      <c r="J279" s="15"/>
      <c r="L279" s="18"/>
      <c r="M279" s="18"/>
      <c r="N279" s="18"/>
      <c r="O279" s="15"/>
      <c r="P279" s="15"/>
      <c r="Q279" s="15"/>
      <c r="R279" s="15"/>
      <c r="S279" s="15"/>
      <c r="U279" s="15"/>
      <c r="V279" s="20"/>
      <c r="W279" s="20"/>
      <c r="Y279" s="21"/>
      <c r="Z279" s="21"/>
    </row>
    <row r="280" spans="1:26" ht="15.9" customHeight="1" x14ac:dyDescent="0.25">
      <c r="A280" s="6"/>
      <c r="F280" s="15"/>
      <c r="G280" s="15"/>
      <c r="I280" s="15"/>
      <c r="J280" s="15"/>
      <c r="L280" s="18"/>
      <c r="M280" s="18"/>
      <c r="N280" s="18"/>
      <c r="O280" s="15"/>
      <c r="P280" s="15"/>
      <c r="Q280" s="15"/>
      <c r="R280" s="15"/>
      <c r="S280" s="15"/>
      <c r="U280" s="15"/>
      <c r="V280" s="20"/>
      <c r="W280" s="20"/>
      <c r="Y280" s="21"/>
      <c r="Z280" s="21"/>
    </row>
    <row r="281" spans="1:26" ht="15.9" customHeight="1" x14ac:dyDescent="0.25">
      <c r="A281" s="6"/>
      <c r="F281" s="15"/>
      <c r="G281" s="15"/>
      <c r="I281" s="15"/>
      <c r="J281" s="15"/>
      <c r="L281" s="18"/>
      <c r="M281" s="18"/>
      <c r="N281" s="18"/>
      <c r="O281" s="15"/>
      <c r="P281" s="15"/>
      <c r="Q281" s="15"/>
      <c r="R281" s="15"/>
      <c r="S281" s="15"/>
      <c r="U281" s="15"/>
      <c r="V281" s="20"/>
      <c r="W281" s="20"/>
      <c r="Y281" s="21"/>
      <c r="Z281" s="21"/>
    </row>
    <row r="282" spans="1:26" ht="15.9" customHeight="1" x14ac:dyDescent="0.25">
      <c r="A282" s="6"/>
      <c r="F282" s="15"/>
      <c r="G282" s="15"/>
      <c r="I282" s="15"/>
      <c r="J282" s="15"/>
      <c r="L282" s="18"/>
      <c r="M282" s="18"/>
      <c r="N282" s="18"/>
      <c r="O282" s="15"/>
      <c r="P282" s="15"/>
      <c r="Q282" s="15"/>
      <c r="R282" s="15"/>
      <c r="S282" s="15"/>
      <c r="U282" s="15"/>
      <c r="V282" s="20"/>
      <c r="W282" s="20"/>
      <c r="Y282" s="21"/>
      <c r="Z282" s="21"/>
    </row>
    <row r="283" spans="1:26" ht="15.9" customHeight="1" x14ac:dyDescent="0.25">
      <c r="A283" s="6"/>
      <c r="F283" s="15"/>
      <c r="G283" s="15"/>
      <c r="I283" s="15"/>
      <c r="J283" s="15"/>
      <c r="L283" s="18"/>
      <c r="M283" s="18"/>
      <c r="N283" s="18"/>
      <c r="O283" s="15"/>
      <c r="P283" s="15"/>
      <c r="Q283" s="15"/>
      <c r="R283" s="15"/>
      <c r="S283" s="15"/>
      <c r="U283" s="15"/>
      <c r="V283" s="20"/>
      <c r="W283" s="20"/>
      <c r="Y283" s="21"/>
      <c r="Z283" s="21"/>
    </row>
    <row r="284" spans="1:26" ht="15.9" customHeight="1" x14ac:dyDescent="0.25">
      <c r="A284" s="6"/>
      <c r="F284" s="15"/>
      <c r="G284" s="15"/>
      <c r="I284" s="15"/>
      <c r="J284" s="15"/>
      <c r="L284" s="18"/>
      <c r="M284" s="18"/>
      <c r="N284" s="18"/>
      <c r="O284" s="15"/>
      <c r="P284" s="15"/>
      <c r="Q284" s="15"/>
      <c r="R284" s="15"/>
      <c r="S284" s="15"/>
      <c r="U284" s="15"/>
      <c r="V284" s="20"/>
      <c r="W284" s="20"/>
      <c r="Y284" s="21"/>
      <c r="Z284" s="21"/>
    </row>
    <row r="285" spans="1:26" ht="15.9" customHeight="1" x14ac:dyDescent="0.25">
      <c r="A285" s="6"/>
      <c r="F285" s="15"/>
      <c r="G285" s="15"/>
      <c r="I285" s="15"/>
      <c r="J285" s="15"/>
      <c r="L285" s="18"/>
      <c r="M285" s="18"/>
      <c r="N285" s="18"/>
      <c r="O285" s="15"/>
      <c r="P285" s="15"/>
      <c r="Q285" s="15"/>
      <c r="R285" s="15"/>
      <c r="S285" s="15"/>
      <c r="U285" s="15"/>
      <c r="V285" s="20"/>
      <c r="W285" s="20"/>
      <c r="Y285" s="21"/>
      <c r="Z285" s="21"/>
    </row>
    <row r="286" spans="1:26" ht="15.9" customHeight="1" x14ac:dyDescent="0.25">
      <c r="A286" s="6"/>
      <c r="F286" s="15"/>
      <c r="G286" s="15"/>
      <c r="I286" s="15"/>
      <c r="J286" s="15"/>
      <c r="L286" s="18"/>
      <c r="M286" s="18"/>
      <c r="N286" s="18"/>
      <c r="O286" s="15"/>
      <c r="P286" s="15"/>
      <c r="Q286" s="15"/>
      <c r="R286" s="15"/>
      <c r="S286" s="15"/>
      <c r="U286" s="15"/>
      <c r="V286" s="20"/>
      <c r="W286" s="20"/>
      <c r="Y286" s="21"/>
      <c r="Z286" s="21"/>
    </row>
    <row r="287" spans="1:26" ht="15.9" customHeight="1" x14ac:dyDescent="0.25">
      <c r="A287" s="6"/>
      <c r="F287" s="15"/>
      <c r="G287" s="15"/>
      <c r="I287" s="15"/>
      <c r="J287" s="15"/>
      <c r="L287" s="18"/>
      <c r="M287" s="18"/>
      <c r="N287" s="18"/>
      <c r="O287" s="15"/>
      <c r="P287" s="15"/>
      <c r="Q287" s="15"/>
      <c r="R287" s="15"/>
      <c r="S287" s="15"/>
      <c r="U287" s="15"/>
      <c r="V287" s="20"/>
      <c r="W287" s="20"/>
      <c r="Y287" s="21"/>
      <c r="Z287" s="21"/>
    </row>
    <row r="288" spans="1:26" ht="15.9" customHeight="1" x14ac:dyDescent="0.25">
      <c r="A288" s="6"/>
      <c r="F288" s="15"/>
      <c r="G288" s="15"/>
      <c r="I288" s="15"/>
      <c r="J288" s="15"/>
      <c r="L288" s="18"/>
      <c r="M288" s="18"/>
      <c r="N288" s="18"/>
      <c r="O288" s="15"/>
      <c r="P288" s="15"/>
      <c r="Q288" s="15"/>
      <c r="R288" s="15"/>
      <c r="S288" s="15"/>
      <c r="U288" s="15"/>
      <c r="V288" s="20"/>
      <c r="W288" s="20"/>
      <c r="Y288" s="21"/>
      <c r="Z288" s="21"/>
    </row>
    <row r="289" spans="1:26" ht="15.9" customHeight="1" x14ac:dyDescent="0.25">
      <c r="A289" s="6"/>
      <c r="F289" s="15"/>
      <c r="G289" s="15"/>
      <c r="I289" s="15"/>
      <c r="J289" s="15"/>
      <c r="L289" s="18"/>
      <c r="M289" s="18"/>
      <c r="N289" s="18"/>
      <c r="O289" s="15"/>
      <c r="P289" s="15"/>
      <c r="Q289" s="15"/>
      <c r="R289" s="15"/>
      <c r="S289" s="15"/>
      <c r="U289" s="15"/>
      <c r="V289" s="20"/>
      <c r="W289" s="20"/>
      <c r="Y289" s="21"/>
      <c r="Z289" s="21"/>
    </row>
    <row r="290" spans="1:26" ht="15.9" customHeight="1" x14ac:dyDescent="0.25">
      <c r="A290" s="6"/>
      <c r="F290" s="15"/>
      <c r="G290" s="15"/>
      <c r="I290" s="15"/>
      <c r="J290" s="15"/>
      <c r="L290" s="18"/>
      <c r="M290" s="18"/>
      <c r="N290" s="18"/>
      <c r="O290" s="15"/>
      <c r="P290" s="15"/>
      <c r="Q290" s="15"/>
      <c r="R290" s="15"/>
      <c r="S290" s="15"/>
      <c r="U290" s="15"/>
      <c r="V290" s="20"/>
      <c r="W290" s="20"/>
      <c r="Y290" s="21"/>
      <c r="Z290" s="21"/>
    </row>
    <row r="291" spans="1:26" ht="15.9" customHeight="1" x14ac:dyDescent="0.25">
      <c r="A291" s="6"/>
      <c r="F291" s="15"/>
      <c r="G291" s="15"/>
      <c r="I291" s="15"/>
      <c r="J291" s="15"/>
      <c r="L291" s="18"/>
      <c r="M291" s="18"/>
      <c r="N291" s="18"/>
      <c r="O291" s="15"/>
      <c r="P291" s="15"/>
      <c r="Q291" s="15"/>
      <c r="R291" s="15"/>
      <c r="S291" s="15"/>
      <c r="U291" s="15"/>
      <c r="V291" s="20"/>
      <c r="W291" s="20"/>
      <c r="Y291" s="21"/>
      <c r="Z291" s="21"/>
    </row>
    <row r="292" spans="1:26" ht="15.9" customHeight="1" x14ac:dyDescent="0.25">
      <c r="A292" s="6"/>
      <c r="F292" s="15"/>
      <c r="G292" s="15"/>
      <c r="I292" s="15"/>
      <c r="J292" s="15"/>
      <c r="L292" s="18"/>
      <c r="M292" s="18"/>
      <c r="N292" s="18"/>
      <c r="O292" s="15"/>
      <c r="P292" s="15"/>
      <c r="Q292" s="15"/>
      <c r="R292" s="15"/>
      <c r="S292" s="15"/>
      <c r="U292" s="15"/>
      <c r="V292" s="20"/>
      <c r="W292" s="20"/>
      <c r="Y292" s="21"/>
      <c r="Z292" s="21"/>
    </row>
    <row r="293" spans="1:26" ht="15.9" customHeight="1" x14ac:dyDescent="0.25">
      <c r="A293" s="6"/>
      <c r="F293" s="15"/>
      <c r="G293" s="15"/>
      <c r="I293" s="15"/>
      <c r="J293" s="15"/>
      <c r="L293" s="18"/>
      <c r="M293" s="18"/>
      <c r="N293" s="18"/>
      <c r="O293" s="15"/>
      <c r="P293" s="15"/>
      <c r="Q293" s="15"/>
      <c r="R293" s="15"/>
      <c r="S293" s="15"/>
      <c r="U293" s="15"/>
      <c r="V293" s="20"/>
      <c r="W293" s="20"/>
      <c r="Y293" s="21"/>
      <c r="Z293" s="21"/>
    </row>
    <row r="294" spans="1:26" ht="15.9" customHeight="1" x14ac:dyDescent="0.25">
      <c r="A294" s="6"/>
      <c r="F294" s="15"/>
      <c r="G294" s="15"/>
      <c r="I294" s="15"/>
      <c r="J294" s="15"/>
      <c r="L294" s="18"/>
      <c r="M294" s="18"/>
      <c r="N294" s="18"/>
      <c r="O294" s="15"/>
      <c r="P294" s="15"/>
      <c r="Q294" s="15"/>
      <c r="R294" s="15"/>
      <c r="S294" s="15"/>
      <c r="U294" s="15"/>
      <c r="V294" s="20"/>
      <c r="W294" s="20"/>
      <c r="Y294" s="21"/>
      <c r="Z294" s="21"/>
    </row>
    <row r="295" spans="1:26" ht="15.9" customHeight="1" x14ac:dyDescent="0.25">
      <c r="A295" s="6"/>
      <c r="F295" s="15"/>
      <c r="G295" s="15"/>
      <c r="I295" s="15"/>
      <c r="J295" s="15"/>
      <c r="L295" s="18"/>
      <c r="M295" s="18"/>
      <c r="N295" s="18"/>
      <c r="O295" s="15"/>
      <c r="P295" s="15"/>
      <c r="Q295" s="15"/>
      <c r="R295" s="15"/>
      <c r="S295" s="15"/>
      <c r="U295" s="15"/>
      <c r="V295" s="20"/>
      <c r="W295" s="20"/>
      <c r="Y295" s="21"/>
      <c r="Z295" s="21"/>
    </row>
    <row r="296" spans="1:26" ht="15.9" customHeight="1" x14ac:dyDescent="0.25">
      <c r="A296" s="6"/>
      <c r="F296" s="15"/>
      <c r="G296" s="15"/>
      <c r="I296" s="15"/>
      <c r="J296" s="15"/>
      <c r="L296" s="18"/>
      <c r="M296" s="18"/>
      <c r="N296" s="18"/>
      <c r="O296" s="15"/>
      <c r="P296" s="15"/>
      <c r="Q296" s="15"/>
      <c r="R296" s="15"/>
      <c r="S296" s="15"/>
      <c r="U296" s="15"/>
      <c r="V296" s="20"/>
      <c r="W296" s="20"/>
      <c r="Y296" s="21"/>
      <c r="Z296" s="21"/>
    </row>
    <row r="297" spans="1:26" ht="15.9" customHeight="1" x14ac:dyDescent="0.25">
      <c r="A297" s="6"/>
      <c r="F297" s="15"/>
      <c r="G297" s="15"/>
      <c r="I297" s="15"/>
      <c r="J297" s="15"/>
      <c r="L297" s="18"/>
      <c r="M297" s="18"/>
      <c r="N297" s="18"/>
      <c r="O297" s="15"/>
      <c r="P297" s="15"/>
      <c r="Q297" s="15"/>
      <c r="R297" s="15"/>
      <c r="S297" s="15"/>
      <c r="U297" s="15"/>
      <c r="V297" s="20"/>
      <c r="W297" s="20"/>
      <c r="Y297" s="21"/>
      <c r="Z297" s="21"/>
    </row>
    <row r="298" spans="1:26" ht="15.9" customHeight="1" x14ac:dyDescent="0.25">
      <c r="A298" s="6"/>
      <c r="F298" s="15"/>
      <c r="G298" s="15"/>
      <c r="I298" s="15"/>
      <c r="J298" s="15"/>
      <c r="L298" s="18"/>
      <c r="M298" s="18"/>
      <c r="N298" s="18"/>
      <c r="O298" s="15"/>
      <c r="P298" s="15"/>
      <c r="Q298" s="15"/>
      <c r="R298" s="15"/>
      <c r="S298" s="15"/>
      <c r="U298" s="15"/>
      <c r="V298" s="20"/>
      <c r="W298" s="20"/>
      <c r="Y298" s="21"/>
      <c r="Z298" s="21"/>
    </row>
    <row r="299" spans="1:26" ht="15.9" customHeight="1" x14ac:dyDescent="0.25">
      <c r="A299" s="6"/>
      <c r="F299" s="15"/>
      <c r="G299" s="15"/>
      <c r="I299" s="15"/>
      <c r="J299" s="15"/>
      <c r="L299" s="18"/>
      <c r="M299" s="18"/>
      <c r="N299" s="18"/>
      <c r="O299" s="15"/>
      <c r="P299" s="15"/>
      <c r="Q299" s="15"/>
      <c r="R299" s="15"/>
      <c r="S299" s="15"/>
      <c r="U299" s="15"/>
      <c r="V299" s="20"/>
      <c r="W299" s="20"/>
      <c r="Y299" s="21"/>
      <c r="Z299" s="21"/>
    </row>
    <row r="300" spans="1:26" ht="15.9" customHeight="1" x14ac:dyDescent="0.25">
      <c r="A300" s="6"/>
      <c r="F300" s="15"/>
      <c r="G300" s="15"/>
      <c r="I300" s="15"/>
      <c r="J300" s="15"/>
      <c r="L300" s="18"/>
      <c r="M300" s="18"/>
      <c r="N300" s="18"/>
      <c r="O300" s="15"/>
      <c r="P300" s="15"/>
      <c r="Q300" s="15"/>
      <c r="R300" s="15"/>
      <c r="S300" s="15"/>
      <c r="U300" s="15"/>
      <c r="V300" s="20"/>
      <c r="W300" s="20"/>
      <c r="Y300" s="21"/>
      <c r="Z300" s="21"/>
    </row>
    <row r="301" spans="1:26" ht="15.9" customHeight="1" x14ac:dyDescent="0.25">
      <c r="A301" s="6"/>
      <c r="F301" s="15"/>
      <c r="G301" s="15"/>
      <c r="I301" s="15"/>
      <c r="J301" s="15"/>
      <c r="L301" s="18"/>
      <c r="M301" s="18"/>
      <c r="N301" s="18"/>
      <c r="O301" s="15"/>
      <c r="P301" s="15"/>
      <c r="Q301" s="15"/>
      <c r="R301" s="15"/>
      <c r="S301" s="15"/>
      <c r="U301" s="15"/>
      <c r="V301" s="20"/>
      <c r="W301" s="20"/>
      <c r="Y301" s="21"/>
      <c r="Z301" s="21"/>
    </row>
    <row r="302" spans="1:26" ht="15.9" customHeight="1" x14ac:dyDescent="0.25">
      <c r="A302" s="6"/>
      <c r="F302" s="15"/>
      <c r="G302" s="15"/>
      <c r="I302" s="15"/>
      <c r="J302" s="15"/>
      <c r="L302" s="18"/>
      <c r="M302" s="18"/>
      <c r="N302" s="18"/>
      <c r="O302" s="15"/>
      <c r="P302" s="15"/>
      <c r="Q302" s="15"/>
      <c r="R302" s="15"/>
      <c r="S302" s="15"/>
      <c r="U302" s="15"/>
      <c r="V302" s="20"/>
      <c r="W302" s="20"/>
      <c r="Y302" s="21"/>
      <c r="Z302" s="21"/>
    </row>
    <row r="303" spans="1:26" ht="15.9" customHeight="1" x14ac:dyDescent="0.25">
      <c r="A303" s="6"/>
      <c r="F303" s="15"/>
      <c r="G303" s="15"/>
      <c r="I303" s="15"/>
      <c r="J303" s="15"/>
      <c r="L303" s="18"/>
      <c r="M303" s="18"/>
      <c r="N303" s="18"/>
      <c r="O303" s="15"/>
      <c r="P303" s="15"/>
      <c r="Q303" s="15"/>
      <c r="R303" s="15"/>
      <c r="S303" s="15"/>
      <c r="U303" s="15"/>
      <c r="V303" s="20"/>
      <c r="W303" s="20"/>
      <c r="Y303" s="21"/>
      <c r="Z303" s="21"/>
    </row>
    <row r="304" spans="1:26" ht="15.9" customHeight="1" x14ac:dyDescent="0.25">
      <c r="A304" s="6"/>
      <c r="F304" s="15"/>
      <c r="G304" s="15"/>
      <c r="I304" s="15"/>
      <c r="J304" s="15"/>
      <c r="L304" s="18"/>
      <c r="M304" s="18"/>
      <c r="N304" s="18"/>
      <c r="O304" s="15"/>
      <c r="P304" s="15"/>
      <c r="Q304" s="15"/>
      <c r="R304" s="15"/>
      <c r="S304" s="15"/>
      <c r="U304" s="15"/>
      <c r="V304" s="20"/>
      <c r="W304" s="20"/>
      <c r="Y304" s="21"/>
      <c r="Z304" s="21"/>
    </row>
    <row r="305" spans="1:26" ht="15.9" customHeight="1" x14ac:dyDescent="0.25">
      <c r="A305" s="6"/>
      <c r="F305" s="15"/>
      <c r="G305" s="15"/>
      <c r="I305" s="15"/>
      <c r="J305" s="15"/>
      <c r="L305" s="18"/>
      <c r="M305" s="18"/>
      <c r="N305" s="18"/>
      <c r="O305" s="15"/>
      <c r="P305" s="15"/>
      <c r="Q305" s="15"/>
      <c r="R305" s="15"/>
      <c r="S305" s="15"/>
      <c r="U305" s="15"/>
      <c r="V305" s="20"/>
      <c r="W305" s="20"/>
      <c r="Y305" s="21"/>
      <c r="Z305" s="21"/>
    </row>
    <row r="306" spans="1:26" ht="15.9" customHeight="1" x14ac:dyDescent="0.25">
      <c r="A306" s="6"/>
      <c r="F306" s="15"/>
      <c r="G306" s="15"/>
      <c r="I306" s="15"/>
      <c r="J306" s="15"/>
      <c r="L306" s="18"/>
      <c r="M306" s="18"/>
      <c r="N306" s="18"/>
      <c r="O306" s="15"/>
      <c r="P306" s="15"/>
      <c r="Q306" s="15"/>
      <c r="R306" s="15"/>
      <c r="S306" s="15"/>
      <c r="U306" s="15"/>
      <c r="V306" s="20"/>
      <c r="W306" s="20"/>
      <c r="Y306" s="21"/>
      <c r="Z306" s="21"/>
    </row>
    <row r="307" spans="1:26" ht="15.9" customHeight="1" x14ac:dyDescent="0.25">
      <c r="A307" s="6"/>
      <c r="F307" s="15"/>
      <c r="G307" s="15"/>
      <c r="I307" s="15"/>
      <c r="J307" s="15"/>
      <c r="L307" s="18"/>
      <c r="M307" s="18"/>
      <c r="N307" s="18"/>
      <c r="O307" s="15"/>
      <c r="P307" s="15"/>
      <c r="Q307" s="15"/>
      <c r="R307" s="15"/>
      <c r="S307" s="15"/>
      <c r="U307" s="15"/>
      <c r="V307" s="20"/>
      <c r="W307" s="20"/>
      <c r="Y307" s="21"/>
      <c r="Z307" s="21"/>
    </row>
    <row r="308" spans="1:26" ht="15.9" customHeight="1" x14ac:dyDescent="0.25">
      <c r="A308" s="6"/>
      <c r="F308" s="15"/>
      <c r="G308" s="15"/>
      <c r="I308" s="15"/>
      <c r="J308" s="15"/>
      <c r="L308" s="18"/>
      <c r="M308" s="18"/>
      <c r="N308" s="18"/>
      <c r="O308" s="15"/>
      <c r="P308" s="15"/>
      <c r="Q308" s="15"/>
      <c r="R308" s="15"/>
      <c r="S308" s="15"/>
      <c r="U308" s="15"/>
      <c r="V308" s="20"/>
      <c r="W308" s="20"/>
      <c r="Y308" s="21"/>
      <c r="Z308" s="21"/>
    </row>
    <row r="309" spans="1:26" ht="15.9" customHeight="1" x14ac:dyDescent="0.25">
      <c r="A309" s="6"/>
      <c r="F309" s="15"/>
      <c r="G309" s="15"/>
      <c r="I309" s="15"/>
      <c r="J309" s="15"/>
      <c r="L309" s="18"/>
      <c r="M309" s="18"/>
      <c r="N309" s="18"/>
      <c r="O309" s="15"/>
      <c r="P309" s="15"/>
      <c r="Q309" s="15"/>
      <c r="R309" s="15"/>
      <c r="S309" s="15"/>
      <c r="U309" s="15"/>
      <c r="V309" s="20"/>
      <c r="W309" s="20"/>
      <c r="Y309" s="21"/>
      <c r="Z309" s="21"/>
    </row>
    <row r="310" spans="1:26" ht="15.9" customHeight="1" x14ac:dyDescent="0.25">
      <c r="A310" s="6"/>
      <c r="F310" s="15"/>
      <c r="G310" s="15"/>
      <c r="I310" s="15"/>
      <c r="J310" s="15"/>
      <c r="L310" s="18"/>
      <c r="M310" s="18"/>
      <c r="N310" s="18"/>
      <c r="O310" s="15"/>
      <c r="P310" s="15"/>
      <c r="Q310" s="15"/>
      <c r="R310" s="15"/>
      <c r="S310" s="15"/>
      <c r="U310" s="15"/>
      <c r="V310" s="20"/>
      <c r="W310" s="20"/>
      <c r="Y310" s="21"/>
      <c r="Z310" s="21"/>
    </row>
    <row r="311" spans="1:26" ht="15.9" customHeight="1" x14ac:dyDescent="0.25">
      <c r="A311" s="6"/>
      <c r="F311" s="15"/>
      <c r="G311" s="15"/>
      <c r="I311" s="15"/>
      <c r="J311" s="15"/>
      <c r="L311" s="18"/>
      <c r="M311" s="18"/>
      <c r="N311" s="18"/>
      <c r="O311" s="15"/>
      <c r="P311" s="15"/>
      <c r="Q311" s="15"/>
      <c r="R311" s="15"/>
      <c r="S311" s="15"/>
      <c r="U311" s="15"/>
      <c r="V311" s="20"/>
      <c r="W311" s="20"/>
      <c r="Y311" s="21"/>
      <c r="Z311" s="21"/>
    </row>
    <row r="312" spans="1:26" ht="15.9" customHeight="1" x14ac:dyDescent="0.25">
      <c r="A312" s="6"/>
      <c r="F312" s="15"/>
      <c r="G312" s="15"/>
      <c r="I312" s="15"/>
      <c r="J312" s="15"/>
      <c r="L312" s="18"/>
      <c r="M312" s="18"/>
      <c r="N312" s="18"/>
      <c r="O312" s="15"/>
      <c r="P312" s="15"/>
      <c r="Q312" s="15"/>
      <c r="R312" s="15"/>
      <c r="S312" s="15"/>
      <c r="U312" s="15"/>
      <c r="V312" s="20"/>
      <c r="W312" s="20"/>
      <c r="Y312" s="21"/>
      <c r="Z312" s="21"/>
    </row>
    <row r="313" spans="1:26" ht="15.9" customHeight="1" x14ac:dyDescent="0.25">
      <c r="A313" s="6"/>
      <c r="F313" s="15"/>
      <c r="G313" s="15"/>
      <c r="I313" s="15"/>
      <c r="J313" s="15"/>
      <c r="L313" s="18"/>
      <c r="M313" s="18"/>
      <c r="N313" s="18"/>
      <c r="O313" s="15"/>
      <c r="P313" s="15"/>
      <c r="Q313" s="15"/>
      <c r="R313" s="15"/>
      <c r="S313" s="15"/>
      <c r="U313" s="15"/>
      <c r="V313" s="20"/>
      <c r="W313" s="20"/>
      <c r="Y313" s="21"/>
      <c r="Z313" s="21"/>
    </row>
    <row r="314" spans="1:26" ht="15.9" customHeight="1" x14ac:dyDescent="0.25">
      <c r="A314" s="6"/>
      <c r="F314" s="15"/>
      <c r="G314" s="15"/>
      <c r="I314" s="15"/>
      <c r="J314" s="15"/>
      <c r="L314" s="18"/>
      <c r="M314" s="18"/>
      <c r="N314" s="18"/>
      <c r="O314" s="15"/>
      <c r="P314" s="15"/>
      <c r="Q314" s="15"/>
      <c r="R314" s="15"/>
      <c r="S314" s="15"/>
      <c r="U314" s="15"/>
      <c r="V314" s="20"/>
      <c r="W314" s="20"/>
      <c r="Y314" s="21"/>
      <c r="Z314" s="21"/>
    </row>
    <row r="315" spans="1:26" ht="15.9" customHeight="1" x14ac:dyDescent="0.25">
      <c r="A315" s="6"/>
      <c r="F315" s="15"/>
      <c r="G315" s="15"/>
      <c r="I315" s="15"/>
      <c r="J315" s="15"/>
      <c r="L315" s="18"/>
      <c r="M315" s="18"/>
      <c r="N315" s="18"/>
      <c r="O315" s="15"/>
      <c r="P315" s="15"/>
      <c r="Q315" s="15"/>
      <c r="R315" s="15"/>
      <c r="S315" s="15"/>
      <c r="U315" s="15"/>
      <c r="V315" s="20"/>
      <c r="W315" s="20"/>
      <c r="Y315" s="21"/>
      <c r="Z315" s="21"/>
    </row>
    <row r="316" spans="1:26" ht="15.9" customHeight="1" x14ac:dyDescent="0.25">
      <c r="A316" s="6"/>
      <c r="F316" s="15"/>
      <c r="G316" s="15"/>
      <c r="I316" s="15"/>
      <c r="J316" s="15"/>
      <c r="L316" s="18"/>
      <c r="M316" s="18"/>
      <c r="N316" s="18"/>
      <c r="O316" s="15"/>
      <c r="P316" s="15"/>
      <c r="Q316" s="15"/>
      <c r="R316" s="15"/>
      <c r="S316" s="15"/>
      <c r="U316" s="15"/>
      <c r="V316" s="20"/>
      <c r="W316" s="20"/>
      <c r="Y316" s="21"/>
      <c r="Z316" s="21"/>
    </row>
    <row r="317" spans="1:26" ht="15.9" customHeight="1" x14ac:dyDescent="0.25">
      <c r="A317" s="6"/>
      <c r="F317" s="15"/>
      <c r="G317" s="15"/>
      <c r="I317" s="15"/>
      <c r="J317" s="15"/>
      <c r="L317" s="18"/>
      <c r="M317" s="18"/>
      <c r="N317" s="18"/>
      <c r="O317" s="15"/>
      <c r="P317" s="15"/>
      <c r="Q317" s="15"/>
      <c r="R317" s="15"/>
      <c r="S317" s="15"/>
      <c r="U317" s="15"/>
      <c r="V317" s="20"/>
      <c r="W317" s="20"/>
      <c r="Y317" s="21"/>
      <c r="Z317" s="21"/>
    </row>
    <row r="318" spans="1:26" ht="15.9" customHeight="1" x14ac:dyDescent="0.25">
      <c r="A318" s="6"/>
      <c r="F318" s="15"/>
      <c r="G318" s="15"/>
      <c r="I318" s="15"/>
      <c r="J318" s="15"/>
      <c r="L318" s="18"/>
      <c r="M318" s="18"/>
      <c r="N318" s="18"/>
      <c r="O318" s="15"/>
      <c r="P318" s="15"/>
      <c r="Q318" s="15"/>
      <c r="R318" s="15"/>
      <c r="S318" s="15"/>
      <c r="U318" s="15"/>
      <c r="V318" s="20"/>
      <c r="W318" s="20"/>
      <c r="Y318" s="21"/>
      <c r="Z318" s="21"/>
    </row>
    <row r="319" spans="1:26" ht="15.9" customHeight="1" x14ac:dyDescent="0.25">
      <c r="A319" s="6"/>
      <c r="F319" s="15"/>
      <c r="G319" s="15"/>
      <c r="I319" s="15"/>
      <c r="J319" s="15"/>
      <c r="L319" s="18"/>
      <c r="M319" s="18"/>
      <c r="N319" s="18"/>
      <c r="O319" s="15"/>
      <c r="P319" s="15"/>
      <c r="Q319" s="15"/>
      <c r="R319" s="15"/>
      <c r="S319" s="15"/>
      <c r="U319" s="15"/>
      <c r="V319" s="20"/>
      <c r="W319" s="20"/>
      <c r="Y319" s="21"/>
      <c r="Z319" s="21"/>
    </row>
    <row r="320" spans="1:26" ht="15.9" customHeight="1" x14ac:dyDescent="0.25">
      <c r="A320" s="6"/>
      <c r="F320" s="15"/>
      <c r="G320" s="15"/>
      <c r="I320" s="15"/>
      <c r="J320" s="15"/>
      <c r="L320" s="18"/>
      <c r="M320" s="18"/>
      <c r="N320" s="18"/>
      <c r="O320" s="15"/>
      <c r="P320" s="15"/>
      <c r="Q320" s="15"/>
      <c r="R320" s="15"/>
      <c r="S320" s="15"/>
      <c r="U320" s="15"/>
      <c r="V320" s="20"/>
      <c r="W320" s="20"/>
      <c r="Y320" s="21"/>
      <c r="Z320" s="21"/>
    </row>
    <row r="321" spans="1:26" ht="15.9" customHeight="1" x14ac:dyDescent="0.25">
      <c r="A321" s="6"/>
      <c r="F321" s="15"/>
      <c r="G321" s="15"/>
      <c r="I321" s="15"/>
      <c r="J321" s="15"/>
      <c r="L321" s="18"/>
      <c r="M321" s="18"/>
      <c r="N321" s="18"/>
      <c r="O321" s="15"/>
      <c r="P321" s="15"/>
      <c r="Q321" s="15"/>
      <c r="R321" s="15"/>
      <c r="S321" s="15"/>
      <c r="U321" s="15"/>
      <c r="V321" s="20"/>
      <c r="W321" s="20"/>
      <c r="Y321" s="21"/>
      <c r="Z321" s="21"/>
    </row>
    <row r="322" spans="1:26" ht="15.9" customHeight="1" x14ac:dyDescent="0.25">
      <c r="A322" s="6"/>
      <c r="F322" s="15"/>
      <c r="G322" s="15"/>
      <c r="I322" s="15"/>
      <c r="J322" s="15"/>
      <c r="L322" s="18"/>
      <c r="M322" s="18"/>
      <c r="N322" s="18"/>
      <c r="O322" s="15"/>
      <c r="P322" s="15"/>
      <c r="Q322" s="15"/>
      <c r="R322" s="15"/>
      <c r="S322" s="15"/>
      <c r="U322" s="15"/>
      <c r="V322" s="20"/>
      <c r="W322" s="20"/>
      <c r="Y322" s="21"/>
      <c r="Z322" s="21"/>
    </row>
    <row r="323" spans="1:26" ht="15.9" customHeight="1" x14ac:dyDescent="0.25">
      <c r="A323" s="6"/>
      <c r="F323" s="15"/>
      <c r="G323" s="15"/>
      <c r="I323" s="15"/>
      <c r="J323" s="15"/>
      <c r="L323" s="18"/>
      <c r="M323" s="18"/>
      <c r="N323" s="18"/>
      <c r="O323" s="15"/>
      <c r="P323" s="15"/>
      <c r="Q323" s="15"/>
      <c r="R323" s="15"/>
      <c r="S323" s="15"/>
      <c r="U323" s="15"/>
      <c r="V323" s="20"/>
      <c r="W323" s="20"/>
      <c r="Y323" s="21"/>
      <c r="Z323" s="21"/>
    </row>
    <row r="324" spans="1:26" ht="15.9" customHeight="1" x14ac:dyDescent="0.25">
      <c r="A324" s="6"/>
      <c r="F324" s="15"/>
      <c r="G324" s="15"/>
      <c r="I324" s="15"/>
      <c r="J324" s="15"/>
      <c r="L324" s="18"/>
      <c r="M324" s="18"/>
      <c r="N324" s="18"/>
      <c r="O324" s="15"/>
      <c r="P324" s="15"/>
      <c r="Q324" s="15"/>
      <c r="R324" s="15"/>
      <c r="S324" s="15"/>
      <c r="U324" s="15"/>
      <c r="V324" s="20"/>
      <c r="W324" s="20"/>
      <c r="Y324" s="21"/>
      <c r="Z324" s="21"/>
    </row>
    <row r="325" spans="1:26" ht="15.9" customHeight="1" x14ac:dyDescent="0.25">
      <c r="A325" s="6"/>
      <c r="F325" s="15"/>
      <c r="G325" s="15"/>
      <c r="I325" s="15"/>
      <c r="J325" s="15"/>
      <c r="L325" s="18"/>
      <c r="M325" s="18"/>
      <c r="N325" s="18"/>
      <c r="O325" s="15"/>
      <c r="P325" s="15"/>
      <c r="Q325" s="15"/>
      <c r="R325" s="15"/>
      <c r="S325" s="15"/>
      <c r="U325" s="15"/>
      <c r="V325" s="20"/>
      <c r="W325" s="20"/>
      <c r="Y325" s="21"/>
      <c r="Z325" s="21"/>
    </row>
    <row r="326" spans="1:26" ht="15.9" customHeight="1" x14ac:dyDescent="0.25">
      <c r="A326" s="6"/>
      <c r="F326" s="15"/>
      <c r="G326" s="15"/>
      <c r="I326" s="15"/>
      <c r="J326" s="15"/>
      <c r="L326" s="18"/>
      <c r="M326" s="18"/>
      <c r="N326" s="18"/>
      <c r="O326" s="15"/>
      <c r="P326" s="15"/>
      <c r="Q326" s="15"/>
      <c r="R326" s="15"/>
      <c r="S326" s="15"/>
      <c r="U326" s="15"/>
      <c r="V326" s="20"/>
      <c r="W326" s="20"/>
      <c r="Y326" s="21"/>
      <c r="Z326" s="21"/>
    </row>
    <row r="327" spans="1:26" ht="15.9" customHeight="1" x14ac:dyDescent="0.25">
      <c r="A327" s="6"/>
      <c r="F327" s="15"/>
      <c r="G327" s="15"/>
      <c r="I327" s="15"/>
      <c r="J327" s="15"/>
      <c r="L327" s="18"/>
      <c r="M327" s="18"/>
      <c r="N327" s="18"/>
      <c r="O327" s="15"/>
      <c r="P327" s="15"/>
      <c r="Q327" s="15"/>
      <c r="R327" s="15"/>
      <c r="S327" s="15"/>
      <c r="U327" s="15"/>
      <c r="V327" s="20"/>
      <c r="W327" s="20"/>
      <c r="Y327" s="21"/>
      <c r="Z327" s="21"/>
    </row>
    <row r="328" spans="1:26" ht="15.9" customHeight="1" x14ac:dyDescent="0.25">
      <c r="A328" s="6"/>
      <c r="F328" s="15"/>
      <c r="G328" s="15"/>
      <c r="I328" s="15"/>
      <c r="J328" s="15"/>
      <c r="L328" s="18"/>
      <c r="M328" s="18"/>
      <c r="N328" s="18"/>
      <c r="O328" s="15"/>
      <c r="P328" s="15"/>
      <c r="Q328" s="15"/>
      <c r="R328" s="15"/>
      <c r="S328" s="15"/>
      <c r="U328" s="15"/>
      <c r="V328" s="20"/>
      <c r="W328" s="20"/>
      <c r="Y328" s="21"/>
      <c r="Z328" s="21"/>
    </row>
    <row r="329" spans="1:26" ht="15.9" customHeight="1" x14ac:dyDescent="0.25">
      <c r="A329" s="6"/>
      <c r="F329" s="15"/>
      <c r="G329" s="15"/>
      <c r="I329" s="15"/>
      <c r="J329" s="15"/>
      <c r="L329" s="18"/>
      <c r="M329" s="18"/>
      <c r="N329" s="18"/>
      <c r="O329" s="15"/>
      <c r="P329" s="15"/>
      <c r="Q329" s="15"/>
      <c r="R329" s="15"/>
      <c r="S329" s="15"/>
      <c r="U329" s="15"/>
      <c r="V329" s="20"/>
      <c r="W329" s="20"/>
      <c r="Y329" s="21"/>
      <c r="Z329" s="21"/>
    </row>
    <row r="330" spans="1:26" ht="15.9" customHeight="1" x14ac:dyDescent="0.25">
      <c r="A330" s="6"/>
      <c r="F330" s="15"/>
      <c r="G330" s="15"/>
      <c r="I330" s="15"/>
      <c r="J330" s="15"/>
      <c r="L330" s="18"/>
      <c r="M330" s="18"/>
      <c r="N330" s="18"/>
      <c r="O330" s="15"/>
      <c r="P330" s="15"/>
      <c r="Q330" s="15"/>
      <c r="R330" s="15"/>
      <c r="S330" s="15"/>
      <c r="U330" s="15"/>
      <c r="V330" s="20"/>
      <c r="W330" s="20"/>
      <c r="Y330" s="21"/>
      <c r="Z330" s="21"/>
    </row>
    <row r="331" spans="1:26" ht="15.9" customHeight="1" x14ac:dyDescent="0.25">
      <c r="A331" s="6"/>
      <c r="F331" s="15"/>
      <c r="G331" s="15"/>
      <c r="I331" s="15"/>
      <c r="J331" s="15"/>
      <c r="L331" s="18"/>
      <c r="M331" s="18"/>
      <c r="N331" s="18"/>
      <c r="O331" s="15"/>
      <c r="P331" s="15"/>
      <c r="Q331" s="15"/>
      <c r="R331" s="15"/>
      <c r="S331" s="15"/>
      <c r="U331" s="15"/>
      <c r="V331" s="20"/>
      <c r="W331" s="20"/>
      <c r="Y331" s="21"/>
      <c r="Z331" s="21"/>
    </row>
    <row r="332" spans="1:26" ht="15.9" customHeight="1" x14ac:dyDescent="0.25">
      <c r="A332" s="6"/>
      <c r="F332" s="15"/>
      <c r="G332" s="15"/>
      <c r="I332" s="15"/>
      <c r="J332" s="15"/>
      <c r="L332" s="18"/>
      <c r="M332" s="18"/>
      <c r="N332" s="18"/>
      <c r="O332" s="15"/>
      <c r="P332" s="15"/>
      <c r="Q332" s="15"/>
      <c r="R332" s="15"/>
      <c r="S332" s="15"/>
      <c r="U332" s="15"/>
      <c r="V332" s="20"/>
      <c r="W332" s="20"/>
      <c r="Y332" s="21"/>
      <c r="Z332" s="21"/>
    </row>
    <row r="333" spans="1:26" ht="15.9" customHeight="1" x14ac:dyDescent="0.25">
      <c r="A333" s="6"/>
      <c r="F333" s="15"/>
      <c r="G333" s="15"/>
      <c r="I333" s="15"/>
      <c r="J333" s="15"/>
      <c r="L333" s="18"/>
      <c r="M333" s="18"/>
      <c r="N333" s="18"/>
      <c r="O333" s="15"/>
      <c r="P333" s="15"/>
      <c r="Q333" s="15"/>
      <c r="R333" s="15"/>
      <c r="S333" s="15"/>
      <c r="U333" s="15"/>
      <c r="V333" s="20"/>
      <c r="W333" s="20"/>
      <c r="Y333" s="21"/>
      <c r="Z333" s="21"/>
    </row>
    <row r="334" spans="1:26" ht="15.9" customHeight="1" x14ac:dyDescent="0.25">
      <c r="A334" s="6"/>
      <c r="F334" s="15"/>
      <c r="G334" s="15"/>
      <c r="I334" s="15"/>
      <c r="J334" s="15"/>
      <c r="L334" s="18"/>
      <c r="M334" s="18"/>
      <c r="N334" s="18"/>
      <c r="O334" s="15"/>
      <c r="P334" s="15"/>
      <c r="Q334" s="15"/>
      <c r="R334" s="15"/>
      <c r="S334" s="15"/>
      <c r="U334" s="15"/>
      <c r="V334" s="20"/>
      <c r="W334" s="20"/>
      <c r="Y334" s="21"/>
      <c r="Z334" s="21"/>
    </row>
    <row r="335" spans="1:26" ht="15.9" customHeight="1" x14ac:dyDescent="0.25">
      <c r="A335" s="6"/>
      <c r="F335" s="15"/>
      <c r="G335" s="15"/>
      <c r="I335" s="15"/>
      <c r="J335" s="15"/>
      <c r="L335" s="18"/>
      <c r="M335" s="18"/>
      <c r="N335" s="18"/>
      <c r="O335" s="15"/>
      <c r="P335" s="15"/>
      <c r="Q335" s="15"/>
      <c r="R335" s="15"/>
      <c r="S335" s="15"/>
      <c r="U335" s="15"/>
      <c r="V335" s="20"/>
      <c r="W335" s="20"/>
      <c r="Y335" s="21"/>
      <c r="Z335" s="21"/>
    </row>
    <row r="336" spans="1:26" ht="15.9" customHeight="1" x14ac:dyDescent="0.25">
      <c r="A336" s="6"/>
      <c r="F336" s="15"/>
      <c r="G336" s="15"/>
      <c r="I336" s="15"/>
      <c r="J336" s="15"/>
      <c r="L336" s="18"/>
      <c r="M336" s="18"/>
      <c r="N336" s="18"/>
      <c r="O336" s="15"/>
      <c r="P336" s="15"/>
      <c r="Q336" s="15"/>
      <c r="R336" s="15"/>
      <c r="S336" s="15"/>
      <c r="U336" s="15"/>
      <c r="V336" s="20"/>
      <c r="W336" s="20"/>
      <c r="Y336" s="21"/>
      <c r="Z336" s="21"/>
    </row>
    <row r="337" spans="1:26" ht="15.9" customHeight="1" x14ac:dyDescent="0.25">
      <c r="A337" s="6"/>
      <c r="F337" s="15"/>
      <c r="G337" s="15"/>
      <c r="I337" s="15"/>
      <c r="J337" s="15"/>
      <c r="L337" s="18"/>
      <c r="M337" s="18"/>
      <c r="N337" s="18"/>
      <c r="O337" s="15"/>
      <c r="P337" s="15"/>
      <c r="Q337" s="15"/>
      <c r="R337" s="15"/>
      <c r="S337" s="15"/>
      <c r="U337" s="15"/>
      <c r="V337" s="20"/>
      <c r="W337" s="20"/>
      <c r="Y337" s="21"/>
      <c r="Z337" s="21"/>
    </row>
    <row r="338" spans="1:26" ht="15.9" customHeight="1" x14ac:dyDescent="0.25">
      <c r="A338" s="6"/>
      <c r="F338" s="15"/>
      <c r="G338" s="15"/>
      <c r="I338" s="15"/>
      <c r="J338" s="15"/>
      <c r="L338" s="18"/>
      <c r="M338" s="18"/>
      <c r="N338" s="18"/>
      <c r="O338" s="15"/>
      <c r="P338" s="15"/>
      <c r="Q338" s="15"/>
      <c r="R338" s="15"/>
      <c r="S338" s="15"/>
      <c r="U338" s="15"/>
      <c r="V338" s="20"/>
      <c r="W338" s="20"/>
      <c r="Y338" s="21"/>
      <c r="Z338" s="21"/>
    </row>
    <row r="339" spans="1:26" ht="15.9" customHeight="1" x14ac:dyDescent="0.25">
      <c r="A339" s="6"/>
      <c r="F339" s="15"/>
      <c r="G339" s="15"/>
      <c r="I339" s="15"/>
      <c r="J339" s="15"/>
      <c r="L339" s="18"/>
      <c r="M339" s="18"/>
      <c r="N339" s="18"/>
      <c r="O339" s="15"/>
      <c r="P339" s="15"/>
      <c r="Q339" s="15"/>
      <c r="R339" s="15"/>
      <c r="S339" s="15"/>
      <c r="U339" s="15"/>
      <c r="V339" s="20"/>
      <c r="W339" s="20"/>
      <c r="Y339" s="21"/>
      <c r="Z339" s="21"/>
    </row>
    <row r="340" spans="1:26" ht="15.9" customHeight="1" x14ac:dyDescent="0.25">
      <c r="A340" s="6"/>
      <c r="F340" s="15"/>
      <c r="G340" s="15"/>
      <c r="I340" s="15"/>
      <c r="J340" s="15"/>
      <c r="L340" s="18"/>
      <c r="M340" s="18"/>
      <c r="N340" s="18"/>
      <c r="O340" s="15"/>
      <c r="P340" s="15"/>
      <c r="Q340" s="15"/>
      <c r="R340" s="15"/>
      <c r="S340" s="15"/>
      <c r="U340" s="15"/>
      <c r="V340" s="20"/>
      <c r="W340" s="20"/>
      <c r="Y340" s="21"/>
      <c r="Z340" s="21"/>
    </row>
    <row r="341" spans="1:26" ht="15.9" customHeight="1" x14ac:dyDescent="0.25">
      <c r="A341" s="6"/>
      <c r="F341" s="15"/>
      <c r="G341" s="15"/>
      <c r="I341" s="15"/>
      <c r="J341" s="15"/>
      <c r="L341" s="18"/>
      <c r="M341" s="18"/>
      <c r="N341" s="18"/>
      <c r="O341" s="15"/>
      <c r="P341" s="15"/>
      <c r="Q341" s="15"/>
      <c r="R341" s="15"/>
      <c r="S341" s="15"/>
      <c r="U341" s="15"/>
      <c r="V341" s="20"/>
      <c r="W341" s="20"/>
      <c r="Y341" s="21"/>
      <c r="Z341" s="21"/>
    </row>
    <row r="342" spans="1:26" ht="15.9" customHeight="1" x14ac:dyDescent="0.25">
      <c r="A342" s="6"/>
      <c r="F342" s="15"/>
      <c r="G342" s="15"/>
      <c r="I342" s="15"/>
      <c r="J342" s="15"/>
      <c r="L342" s="18"/>
      <c r="M342" s="18"/>
      <c r="N342" s="18"/>
      <c r="O342" s="15"/>
      <c r="P342" s="15"/>
      <c r="Q342" s="15"/>
      <c r="R342" s="15"/>
      <c r="S342" s="15"/>
      <c r="U342" s="15"/>
      <c r="V342" s="20"/>
      <c r="W342" s="20"/>
      <c r="Y342" s="21"/>
      <c r="Z342" s="21"/>
    </row>
    <row r="343" spans="1:26" ht="15.9" customHeight="1" x14ac:dyDescent="0.25">
      <c r="A343" s="6"/>
      <c r="F343" s="15"/>
      <c r="G343" s="15"/>
      <c r="I343" s="15"/>
      <c r="J343" s="15"/>
      <c r="L343" s="18"/>
      <c r="M343" s="18"/>
      <c r="N343" s="18"/>
      <c r="O343" s="15"/>
      <c r="P343" s="15"/>
      <c r="Q343" s="15"/>
      <c r="R343" s="15"/>
      <c r="S343" s="15"/>
      <c r="U343" s="15"/>
      <c r="V343" s="20"/>
      <c r="W343" s="20"/>
      <c r="Y343" s="21"/>
      <c r="Z343" s="21"/>
    </row>
    <row r="344" spans="1:26" ht="15.9" customHeight="1" x14ac:dyDescent="0.25">
      <c r="A344" s="6"/>
      <c r="F344" s="15"/>
      <c r="G344" s="15"/>
      <c r="I344" s="15"/>
      <c r="J344" s="15"/>
      <c r="L344" s="18"/>
      <c r="M344" s="18"/>
      <c r="N344" s="18"/>
      <c r="O344" s="15"/>
      <c r="P344" s="15"/>
      <c r="Q344" s="15"/>
      <c r="R344" s="15"/>
      <c r="S344" s="15"/>
      <c r="U344" s="15"/>
      <c r="V344" s="20"/>
      <c r="W344" s="20"/>
      <c r="Y344" s="21"/>
      <c r="Z344" s="21"/>
    </row>
    <row r="345" spans="1:26" ht="15.9" customHeight="1" x14ac:dyDescent="0.25">
      <c r="A345" s="6"/>
      <c r="F345" s="15"/>
      <c r="G345" s="15"/>
      <c r="I345" s="15"/>
      <c r="J345" s="15"/>
      <c r="L345" s="18"/>
      <c r="M345" s="18"/>
      <c r="N345" s="18"/>
      <c r="O345" s="15"/>
      <c r="P345" s="15"/>
      <c r="Q345" s="15"/>
      <c r="R345" s="15"/>
      <c r="S345" s="15"/>
      <c r="U345" s="15"/>
      <c r="V345" s="20"/>
      <c r="W345" s="20"/>
      <c r="Y345" s="21"/>
      <c r="Z345" s="21"/>
    </row>
    <row r="346" spans="1:26" ht="15.9" customHeight="1" x14ac:dyDescent="0.25">
      <c r="A346" s="6"/>
      <c r="F346" s="15"/>
      <c r="G346" s="15"/>
      <c r="I346" s="15"/>
      <c r="J346" s="15"/>
      <c r="L346" s="18"/>
      <c r="M346" s="18"/>
      <c r="N346" s="18"/>
      <c r="O346" s="15"/>
      <c r="P346" s="15"/>
      <c r="Q346" s="15"/>
      <c r="R346" s="15"/>
      <c r="S346" s="15"/>
      <c r="U346" s="15"/>
      <c r="V346" s="20"/>
      <c r="W346" s="20"/>
      <c r="Y346" s="21"/>
      <c r="Z346" s="21"/>
    </row>
    <row r="347" spans="1:26" ht="15.9" customHeight="1" x14ac:dyDescent="0.25">
      <c r="A347" s="6"/>
      <c r="F347" s="15"/>
      <c r="G347" s="15"/>
      <c r="I347" s="15"/>
      <c r="J347" s="15"/>
      <c r="L347" s="18"/>
      <c r="M347" s="18"/>
      <c r="N347" s="18"/>
      <c r="O347" s="15"/>
      <c r="P347" s="15"/>
      <c r="Q347" s="15"/>
      <c r="R347" s="15"/>
      <c r="S347" s="15"/>
      <c r="U347" s="15"/>
      <c r="V347" s="20"/>
      <c r="W347" s="20"/>
      <c r="Y347" s="21"/>
      <c r="Z347" s="21"/>
    </row>
    <row r="348" spans="1:26" ht="15.9" customHeight="1" x14ac:dyDescent="0.25">
      <c r="A348" s="6"/>
      <c r="F348" s="15"/>
      <c r="G348" s="15"/>
      <c r="I348" s="15"/>
      <c r="J348" s="15"/>
      <c r="L348" s="18"/>
      <c r="M348" s="18"/>
      <c r="N348" s="18"/>
      <c r="O348" s="15"/>
      <c r="P348" s="15"/>
      <c r="Q348" s="15"/>
      <c r="R348" s="15"/>
      <c r="S348" s="15"/>
      <c r="U348" s="15"/>
      <c r="V348" s="20"/>
      <c r="W348" s="20"/>
      <c r="Y348" s="21"/>
      <c r="Z348" s="21"/>
    </row>
    <row r="349" spans="1:26" ht="15.9" customHeight="1" x14ac:dyDescent="0.25">
      <c r="A349" s="6"/>
      <c r="F349" s="15"/>
      <c r="G349" s="15"/>
      <c r="I349" s="15"/>
      <c r="J349" s="15"/>
      <c r="L349" s="18"/>
      <c r="M349" s="18"/>
      <c r="N349" s="18"/>
      <c r="O349" s="15"/>
      <c r="P349" s="15"/>
      <c r="Q349" s="15"/>
      <c r="R349" s="15"/>
      <c r="S349" s="15"/>
      <c r="U349" s="15"/>
      <c r="V349" s="20"/>
      <c r="W349" s="20"/>
      <c r="Y349" s="21"/>
      <c r="Z349" s="21"/>
    </row>
    <row r="350" spans="1:26" ht="15.9" customHeight="1" x14ac:dyDescent="0.25">
      <c r="A350" s="6"/>
      <c r="F350" s="15"/>
      <c r="G350" s="15"/>
      <c r="I350" s="15"/>
      <c r="J350" s="15"/>
      <c r="L350" s="18"/>
      <c r="M350" s="18"/>
      <c r="N350" s="18"/>
      <c r="O350" s="15"/>
      <c r="P350" s="15"/>
      <c r="Q350" s="15"/>
      <c r="R350" s="15"/>
      <c r="S350" s="15"/>
      <c r="U350" s="15"/>
      <c r="V350" s="20"/>
      <c r="W350" s="20"/>
      <c r="Y350" s="21"/>
      <c r="Z350" s="21"/>
    </row>
    <row r="351" spans="1:26" ht="15.9" customHeight="1" x14ac:dyDescent="0.25">
      <c r="A351" s="6"/>
      <c r="F351" s="15"/>
      <c r="G351" s="15"/>
      <c r="I351" s="15"/>
      <c r="J351" s="15"/>
      <c r="L351" s="18"/>
      <c r="M351" s="18"/>
      <c r="N351" s="18"/>
      <c r="O351" s="15"/>
      <c r="P351" s="15"/>
      <c r="Q351" s="15"/>
      <c r="R351" s="15"/>
      <c r="S351" s="15"/>
      <c r="U351" s="15"/>
      <c r="V351" s="20"/>
      <c r="W351" s="20"/>
      <c r="Y351" s="21"/>
      <c r="Z351" s="21"/>
    </row>
    <row r="352" spans="1:26" ht="15.9" customHeight="1" x14ac:dyDescent="0.25">
      <c r="A352" s="6"/>
      <c r="F352" s="15"/>
      <c r="G352" s="15"/>
      <c r="I352" s="15"/>
      <c r="J352" s="15"/>
      <c r="L352" s="18"/>
      <c r="M352" s="18"/>
      <c r="N352" s="18"/>
      <c r="O352" s="15"/>
      <c r="P352" s="15"/>
      <c r="Q352" s="15"/>
      <c r="R352" s="15"/>
      <c r="S352" s="15"/>
      <c r="U352" s="15"/>
      <c r="V352" s="20"/>
      <c r="W352" s="20"/>
      <c r="Y352" s="21"/>
      <c r="Z352" s="21"/>
    </row>
    <row r="353" spans="1:26" ht="15.9" customHeight="1" x14ac:dyDescent="0.25">
      <c r="A353" s="6"/>
      <c r="F353" s="15"/>
      <c r="G353" s="15"/>
      <c r="I353" s="15"/>
      <c r="J353" s="15"/>
      <c r="L353" s="18"/>
      <c r="M353" s="18"/>
      <c r="N353" s="18"/>
      <c r="O353" s="15"/>
      <c r="P353" s="15"/>
      <c r="Q353" s="15"/>
      <c r="R353" s="15"/>
      <c r="S353" s="15"/>
      <c r="U353" s="15"/>
      <c r="V353" s="20"/>
      <c r="W353" s="20"/>
      <c r="Y353" s="21"/>
      <c r="Z353" s="21"/>
    </row>
    <row r="354" spans="1:26" ht="15.9" customHeight="1" x14ac:dyDescent="0.25">
      <c r="A354" s="6"/>
      <c r="F354" s="15"/>
      <c r="G354" s="15"/>
      <c r="I354" s="15"/>
      <c r="J354" s="15"/>
      <c r="L354" s="18"/>
      <c r="M354" s="18"/>
      <c r="N354" s="18"/>
      <c r="O354" s="15"/>
      <c r="P354" s="15"/>
      <c r="Q354" s="15"/>
      <c r="R354" s="15"/>
      <c r="S354" s="15"/>
      <c r="U354" s="15"/>
      <c r="V354" s="20"/>
      <c r="W354" s="20"/>
      <c r="Y354" s="21"/>
      <c r="Z354" s="21"/>
    </row>
    <row r="355" spans="1:26" ht="15.9" customHeight="1" x14ac:dyDescent="0.25">
      <c r="A355" s="6"/>
      <c r="F355" s="15"/>
      <c r="G355" s="15"/>
      <c r="I355" s="15"/>
      <c r="J355" s="15"/>
      <c r="L355" s="18"/>
      <c r="M355" s="18"/>
      <c r="N355" s="18"/>
      <c r="O355" s="15"/>
      <c r="P355" s="15"/>
      <c r="Q355" s="15"/>
      <c r="R355" s="15"/>
      <c r="S355" s="15"/>
      <c r="U355" s="15"/>
      <c r="V355" s="20"/>
      <c r="W355" s="20"/>
      <c r="Y355" s="21"/>
      <c r="Z355" s="21"/>
    </row>
    <row r="356" spans="1:26" ht="15.9" customHeight="1" x14ac:dyDescent="0.25">
      <c r="A356" s="6"/>
      <c r="F356" s="15"/>
      <c r="G356" s="15"/>
      <c r="I356" s="15"/>
      <c r="J356" s="15"/>
      <c r="L356" s="18"/>
      <c r="M356" s="18"/>
      <c r="N356" s="18"/>
      <c r="O356" s="15"/>
      <c r="P356" s="15"/>
      <c r="Q356" s="15"/>
      <c r="R356" s="15"/>
      <c r="S356" s="15"/>
      <c r="U356" s="15"/>
      <c r="V356" s="20"/>
      <c r="W356" s="20"/>
      <c r="Y356" s="21"/>
      <c r="Z356" s="21"/>
    </row>
    <row r="357" spans="1:26" ht="15.9" customHeight="1" x14ac:dyDescent="0.25">
      <c r="A357" s="6"/>
      <c r="F357" s="15"/>
      <c r="G357" s="15"/>
      <c r="I357" s="15"/>
      <c r="J357" s="15"/>
      <c r="L357" s="18"/>
      <c r="M357" s="18"/>
      <c r="N357" s="18"/>
      <c r="O357" s="15"/>
      <c r="P357" s="15"/>
      <c r="Q357" s="15"/>
      <c r="R357" s="15"/>
      <c r="S357" s="15"/>
      <c r="U357" s="15"/>
      <c r="V357" s="20"/>
      <c r="W357" s="20"/>
      <c r="Y357" s="21"/>
      <c r="Z357" s="21"/>
    </row>
    <row r="358" spans="1:26" ht="15.9" customHeight="1" x14ac:dyDescent="0.25">
      <c r="A358" s="6"/>
      <c r="F358" s="15"/>
      <c r="G358" s="15"/>
      <c r="I358" s="15"/>
      <c r="J358" s="15"/>
      <c r="L358" s="18"/>
      <c r="M358" s="18"/>
      <c r="N358" s="18"/>
      <c r="O358" s="15"/>
      <c r="P358" s="15"/>
      <c r="Q358" s="15"/>
      <c r="R358" s="15"/>
      <c r="S358" s="15"/>
      <c r="U358" s="15"/>
      <c r="V358" s="20"/>
      <c r="W358" s="20"/>
      <c r="Y358" s="21"/>
      <c r="Z358" s="21"/>
    </row>
    <row r="359" spans="1:26" ht="15.9" customHeight="1" x14ac:dyDescent="0.25">
      <c r="A359" s="6"/>
      <c r="F359" s="15"/>
      <c r="G359" s="15"/>
      <c r="I359" s="15"/>
      <c r="J359" s="15"/>
      <c r="L359" s="18"/>
      <c r="M359" s="18"/>
      <c r="N359" s="18"/>
      <c r="O359" s="15"/>
      <c r="P359" s="15"/>
      <c r="Q359" s="15"/>
      <c r="R359" s="15"/>
      <c r="S359" s="15"/>
      <c r="U359" s="15"/>
      <c r="V359" s="20"/>
      <c r="W359" s="20"/>
      <c r="Y359" s="21"/>
      <c r="Z359" s="21"/>
    </row>
    <row r="360" spans="1:26" ht="15.9" customHeight="1" x14ac:dyDescent="0.25">
      <c r="A360" s="6"/>
      <c r="F360" s="15"/>
      <c r="G360" s="15"/>
      <c r="I360" s="15"/>
      <c r="J360" s="15"/>
      <c r="L360" s="18"/>
      <c r="M360" s="18"/>
      <c r="N360" s="18"/>
      <c r="O360" s="15"/>
      <c r="P360" s="15"/>
      <c r="Q360" s="15"/>
      <c r="R360" s="15"/>
      <c r="S360" s="15"/>
      <c r="U360" s="15"/>
      <c r="V360" s="20"/>
      <c r="W360" s="20"/>
      <c r="Y360" s="21"/>
      <c r="Z360" s="21"/>
    </row>
    <row r="361" spans="1:26" ht="15.9" customHeight="1" x14ac:dyDescent="0.25">
      <c r="A361" s="6"/>
      <c r="F361" s="15"/>
      <c r="G361" s="15"/>
      <c r="I361" s="15"/>
      <c r="J361" s="15"/>
      <c r="L361" s="18"/>
      <c r="M361" s="18"/>
      <c r="N361" s="18"/>
      <c r="O361" s="15"/>
      <c r="P361" s="15"/>
      <c r="Q361" s="15"/>
      <c r="R361" s="15"/>
      <c r="S361" s="15"/>
      <c r="U361" s="15"/>
      <c r="V361" s="20"/>
      <c r="W361" s="20"/>
      <c r="Y361" s="21"/>
      <c r="Z361" s="21"/>
    </row>
    <row r="362" spans="1:26" ht="15.9" customHeight="1" x14ac:dyDescent="0.25">
      <c r="A362" s="6"/>
      <c r="F362" s="15"/>
      <c r="G362" s="15"/>
      <c r="I362" s="15"/>
      <c r="J362" s="15"/>
      <c r="L362" s="18"/>
      <c r="M362" s="18"/>
      <c r="N362" s="18"/>
      <c r="O362" s="15"/>
      <c r="P362" s="15"/>
      <c r="Q362" s="15"/>
      <c r="R362" s="15"/>
      <c r="S362" s="15"/>
      <c r="U362" s="15"/>
      <c r="V362" s="20"/>
      <c r="W362" s="20"/>
      <c r="Y362" s="21"/>
      <c r="Z362" s="21"/>
    </row>
    <row r="363" spans="1:26" ht="15.9" customHeight="1" x14ac:dyDescent="0.25">
      <c r="A363" s="6"/>
      <c r="F363" s="15"/>
      <c r="G363" s="15"/>
      <c r="I363" s="15"/>
      <c r="J363" s="15"/>
      <c r="L363" s="18"/>
      <c r="M363" s="18"/>
      <c r="N363" s="18"/>
      <c r="O363" s="15"/>
      <c r="P363" s="15"/>
      <c r="Q363" s="15"/>
      <c r="R363" s="15"/>
      <c r="S363" s="15"/>
      <c r="U363" s="15"/>
      <c r="V363" s="20"/>
      <c r="W363" s="20"/>
      <c r="Y363" s="21"/>
      <c r="Z363" s="21"/>
    </row>
    <row r="364" spans="1:26" ht="15.9" customHeight="1" x14ac:dyDescent="0.25">
      <c r="A364" s="6"/>
      <c r="F364" s="15"/>
      <c r="G364" s="15"/>
      <c r="I364" s="15"/>
      <c r="J364" s="15"/>
      <c r="L364" s="18"/>
      <c r="M364" s="18"/>
      <c r="N364" s="18"/>
      <c r="O364" s="15"/>
      <c r="P364" s="15"/>
      <c r="Q364" s="15"/>
      <c r="R364" s="15"/>
      <c r="S364" s="15"/>
      <c r="U364" s="15"/>
      <c r="V364" s="20"/>
      <c r="W364" s="20"/>
      <c r="Y364" s="21"/>
      <c r="Z364" s="21"/>
    </row>
    <row r="365" spans="1:26" ht="15.9" customHeight="1" x14ac:dyDescent="0.25">
      <c r="A365" s="6"/>
      <c r="F365" s="15"/>
      <c r="G365" s="15"/>
      <c r="I365" s="15"/>
      <c r="J365" s="15"/>
      <c r="L365" s="18"/>
      <c r="M365" s="18"/>
      <c r="N365" s="18"/>
      <c r="O365" s="15"/>
      <c r="P365" s="15"/>
      <c r="Q365" s="15"/>
      <c r="R365" s="15"/>
      <c r="S365" s="15"/>
      <c r="U365" s="15"/>
      <c r="V365" s="20"/>
      <c r="W365" s="20"/>
      <c r="Y365" s="21"/>
      <c r="Z365" s="21"/>
    </row>
    <row r="366" spans="1:26" ht="15.9" customHeight="1" x14ac:dyDescent="0.25">
      <c r="A366" s="6"/>
      <c r="F366" s="15"/>
      <c r="G366" s="15"/>
      <c r="I366" s="15"/>
      <c r="J366" s="15"/>
      <c r="L366" s="18"/>
      <c r="M366" s="18"/>
      <c r="N366" s="18"/>
      <c r="O366" s="15"/>
      <c r="P366" s="15"/>
      <c r="Q366" s="15"/>
      <c r="R366" s="15"/>
      <c r="S366" s="15"/>
      <c r="U366" s="15"/>
      <c r="V366" s="20"/>
      <c r="W366" s="20"/>
      <c r="Y366" s="21"/>
      <c r="Z366" s="21"/>
    </row>
    <row r="367" spans="1:26" ht="15.9" customHeight="1" x14ac:dyDescent="0.25">
      <c r="A367" s="6"/>
      <c r="F367" s="15"/>
      <c r="G367" s="15"/>
      <c r="I367" s="15"/>
      <c r="J367" s="15"/>
      <c r="L367" s="18"/>
      <c r="M367" s="18"/>
      <c r="N367" s="18"/>
      <c r="O367" s="15"/>
      <c r="P367" s="15"/>
      <c r="Q367" s="15"/>
      <c r="R367" s="15"/>
      <c r="S367" s="15"/>
      <c r="U367" s="15"/>
      <c r="V367" s="20"/>
      <c r="W367" s="20"/>
      <c r="Y367" s="21"/>
      <c r="Z367" s="21"/>
    </row>
    <row r="368" spans="1:26" ht="15.9" customHeight="1" x14ac:dyDescent="0.25">
      <c r="A368" s="6"/>
      <c r="F368" s="15"/>
      <c r="G368" s="15"/>
      <c r="I368" s="15"/>
      <c r="J368" s="15"/>
      <c r="L368" s="18"/>
      <c r="M368" s="18"/>
      <c r="N368" s="18"/>
      <c r="O368" s="15"/>
      <c r="P368" s="15"/>
      <c r="Q368" s="15"/>
      <c r="R368" s="15"/>
      <c r="S368" s="15"/>
      <c r="U368" s="15"/>
      <c r="V368" s="20"/>
      <c r="W368" s="20"/>
      <c r="Y368" s="21"/>
      <c r="Z368" s="21"/>
    </row>
    <row r="369" spans="1:26" ht="15.9" customHeight="1" x14ac:dyDescent="0.25">
      <c r="A369" s="6"/>
      <c r="F369" s="15"/>
      <c r="G369" s="15"/>
      <c r="I369" s="15"/>
      <c r="J369" s="15"/>
      <c r="L369" s="18"/>
      <c r="M369" s="18"/>
      <c r="N369" s="18"/>
      <c r="O369" s="15"/>
      <c r="P369" s="15"/>
      <c r="Q369" s="15"/>
      <c r="R369" s="15"/>
      <c r="S369" s="15"/>
      <c r="U369" s="15"/>
      <c r="V369" s="20"/>
      <c r="W369" s="20"/>
      <c r="Y369" s="21"/>
      <c r="Z369" s="21"/>
    </row>
    <row r="370" spans="1:26" ht="15.9" customHeight="1" x14ac:dyDescent="0.25">
      <c r="A370" s="6"/>
      <c r="F370" s="15"/>
      <c r="G370" s="15"/>
      <c r="I370" s="15"/>
      <c r="J370" s="15"/>
      <c r="L370" s="18"/>
      <c r="M370" s="18"/>
      <c r="N370" s="18"/>
      <c r="O370" s="15"/>
      <c r="P370" s="15"/>
      <c r="Q370" s="15"/>
      <c r="R370" s="15"/>
      <c r="S370" s="15"/>
      <c r="U370" s="15"/>
      <c r="V370" s="20"/>
      <c r="W370" s="20"/>
      <c r="Y370" s="21"/>
      <c r="Z370" s="21"/>
    </row>
    <row r="371" spans="1:26" ht="15.9" customHeight="1" x14ac:dyDescent="0.25">
      <c r="A371" s="6"/>
      <c r="F371" s="15"/>
      <c r="G371" s="15"/>
      <c r="I371" s="15"/>
      <c r="J371" s="15"/>
      <c r="L371" s="18"/>
      <c r="M371" s="18"/>
      <c r="N371" s="18"/>
      <c r="O371" s="15"/>
      <c r="P371" s="15"/>
      <c r="Q371" s="15"/>
      <c r="R371" s="15"/>
      <c r="S371" s="15"/>
      <c r="U371" s="15"/>
      <c r="V371" s="20"/>
      <c r="W371" s="20"/>
      <c r="Y371" s="21"/>
      <c r="Z371" s="21"/>
    </row>
    <row r="372" spans="1:26" ht="15.9" customHeight="1" x14ac:dyDescent="0.25">
      <c r="A372" s="6"/>
      <c r="F372" s="15"/>
      <c r="G372" s="15"/>
      <c r="I372" s="15"/>
      <c r="J372" s="15"/>
      <c r="L372" s="18"/>
      <c r="M372" s="18"/>
      <c r="N372" s="18"/>
      <c r="O372" s="15"/>
      <c r="P372" s="15"/>
      <c r="Q372" s="15"/>
      <c r="R372" s="15"/>
      <c r="S372" s="15"/>
      <c r="U372" s="15"/>
      <c r="V372" s="20"/>
      <c r="W372" s="20"/>
      <c r="Y372" s="21"/>
      <c r="Z372" s="21"/>
    </row>
    <row r="373" spans="1:26" ht="15.9" customHeight="1" x14ac:dyDescent="0.25">
      <c r="A373" s="6"/>
      <c r="F373" s="15"/>
      <c r="G373" s="15"/>
      <c r="I373" s="15"/>
      <c r="J373" s="15"/>
      <c r="L373" s="18"/>
      <c r="M373" s="18"/>
      <c r="N373" s="18"/>
      <c r="O373" s="15"/>
      <c r="P373" s="15"/>
      <c r="Q373" s="15"/>
      <c r="R373" s="15"/>
      <c r="S373" s="15"/>
      <c r="U373" s="15"/>
      <c r="V373" s="20"/>
      <c r="W373" s="20"/>
      <c r="Y373" s="21"/>
      <c r="Z373" s="21"/>
    </row>
    <row r="374" spans="1:26" ht="15.9" customHeight="1" x14ac:dyDescent="0.25">
      <c r="A374" s="6"/>
      <c r="F374" s="15"/>
      <c r="G374" s="15"/>
      <c r="I374" s="15"/>
      <c r="J374" s="15"/>
      <c r="L374" s="18"/>
      <c r="M374" s="18"/>
      <c r="N374" s="18"/>
      <c r="O374" s="15"/>
      <c r="P374" s="15"/>
      <c r="Q374" s="15"/>
      <c r="R374" s="15"/>
      <c r="S374" s="15"/>
      <c r="U374" s="15"/>
      <c r="V374" s="20"/>
      <c r="W374" s="20"/>
      <c r="Y374" s="21"/>
      <c r="Z374" s="21"/>
    </row>
    <row r="375" spans="1:26" ht="15.9" customHeight="1" x14ac:dyDescent="0.25">
      <c r="A375" s="6"/>
      <c r="F375" s="15"/>
      <c r="G375" s="15"/>
      <c r="I375" s="15"/>
      <c r="J375" s="15"/>
      <c r="L375" s="18"/>
      <c r="M375" s="18"/>
      <c r="N375" s="18"/>
      <c r="O375" s="15"/>
      <c r="P375" s="15"/>
      <c r="Q375" s="15"/>
      <c r="R375" s="15"/>
      <c r="S375" s="15"/>
      <c r="U375" s="15"/>
      <c r="V375" s="20"/>
      <c r="W375" s="20"/>
      <c r="Y375" s="21"/>
      <c r="Z375" s="21"/>
    </row>
    <row r="376" spans="1:26" ht="15.9" customHeight="1" x14ac:dyDescent="0.25">
      <c r="A376" s="6"/>
      <c r="F376" s="15"/>
      <c r="G376" s="15"/>
      <c r="I376" s="15"/>
      <c r="J376" s="15"/>
      <c r="L376" s="18"/>
      <c r="M376" s="18"/>
      <c r="N376" s="18"/>
      <c r="O376" s="15"/>
      <c r="P376" s="15"/>
      <c r="Q376" s="15"/>
      <c r="R376" s="15"/>
      <c r="S376" s="15"/>
      <c r="U376" s="15"/>
      <c r="V376" s="20"/>
      <c r="W376" s="20"/>
      <c r="Y376" s="21"/>
      <c r="Z376" s="21"/>
    </row>
    <row r="377" spans="1:26" ht="15.9" customHeight="1" x14ac:dyDescent="0.25">
      <c r="A377" s="6"/>
      <c r="F377" s="15"/>
      <c r="G377" s="15"/>
      <c r="I377" s="15"/>
      <c r="J377" s="15"/>
      <c r="L377" s="18"/>
      <c r="M377" s="18"/>
      <c r="N377" s="18"/>
      <c r="O377" s="15"/>
      <c r="P377" s="15"/>
      <c r="Q377" s="15"/>
      <c r="R377" s="15"/>
      <c r="S377" s="15"/>
      <c r="U377" s="15"/>
      <c r="V377" s="20"/>
      <c r="W377" s="20"/>
      <c r="Y377" s="21"/>
      <c r="Z377" s="21"/>
    </row>
    <row r="378" spans="1:26" ht="15.9" customHeight="1" x14ac:dyDescent="0.25">
      <c r="A378" s="6"/>
      <c r="F378" s="15"/>
      <c r="G378" s="15"/>
      <c r="I378" s="15"/>
      <c r="J378" s="15"/>
      <c r="L378" s="18"/>
      <c r="M378" s="18"/>
      <c r="N378" s="18"/>
      <c r="O378" s="15"/>
      <c r="P378" s="15"/>
      <c r="Q378" s="15"/>
      <c r="R378" s="15"/>
      <c r="S378" s="15"/>
      <c r="U378" s="15"/>
      <c r="V378" s="20"/>
      <c r="W378" s="20"/>
      <c r="Y378" s="21"/>
      <c r="Z378" s="21"/>
    </row>
    <row r="379" spans="1:26" ht="15.9" customHeight="1" x14ac:dyDescent="0.25">
      <c r="A379" s="6"/>
      <c r="F379" s="15"/>
      <c r="G379" s="15"/>
      <c r="I379" s="15"/>
      <c r="J379" s="15"/>
      <c r="L379" s="18"/>
      <c r="M379" s="18"/>
      <c r="N379" s="18"/>
      <c r="O379" s="15"/>
      <c r="P379" s="15"/>
      <c r="Q379" s="15"/>
      <c r="R379" s="15"/>
      <c r="S379" s="15"/>
      <c r="U379" s="15"/>
      <c r="V379" s="20"/>
      <c r="W379" s="20"/>
      <c r="Y379" s="21"/>
      <c r="Z379" s="21"/>
    </row>
    <row r="380" spans="1:26" ht="15.9" customHeight="1" x14ac:dyDescent="0.25">
      <c r="A380" s="6"/>
      <c r="F380" s="15"/>
      <c r="G380" s="15"/>
      <c r="I380" s="15"/>
      <c r="J380" s="15"/>
      <c r="L380" s="18"/>
      <c r="M380" s="18"/>
      <c r="N380" s="18"/>
      <c r="O380" s="15"/>
      <c r="P380" s="15"/>
      <c r="Q380" s="15"/>
      <c r="R380" s="15"/>
      <c r="S380" s="15"/>
      <c r="U380" s="15"/>
      <c r="V380" s="20"/>
      <c r="W380" s="20"/>
      <c r="Y380" s="21"/>
      <c r="Z380" s="21"/>
    </row>
    <row r="381" spans="1:26" ht="15.9" customHeight="1" x14ac:dyDescent="0.25">
      <c r="A381" s="6"/>
      <c r="F381" s="15"/>
      <c r="G381" s="15"/>
      <c r="I381" s="15"/>
      <c r="J381" s="15"/>
      <c r="L381" s="18"/>
      <c r="M381" s="18"/>
      <c r="N381" s="18"/>
      <c r="O381" s="15"/>
      <c r="P381" s="15"/>
      <c r="Q381" s="15"/>
      <c r="R381" s="15"/>
      <c r="S381" s="15"/>
      <c r="U381" s="15"/>
      <c r="V381" s="20"/>
      <c r="W381" s="20"/>
      <c r="Y381" s="21"/>
      <c r="Z381" s="21"/>
    </row>
    <row r="382" spans="1:26" ht="15.9" customHeight="1" x14ac:dyDescent="0.25">
      <c r="A382" s="6"/>
      <c r="F382" s="15"/>
      <c r="G382" s="15"/>
      <c r="I382" s="15"/>
      <c r="J382" s="15"/>
      <c r="L382" s="18"/>
      <c r="M382" s="18"/>
      <c r="N382" s="18"/>
      <c r="O382" s="15"/>
      <c r="P382" s="15"/>
      <c r="Q382" s="15"/>
      <c r="R382" s="15"/>
      <c r="S382" s="15"/>
      <c r="U382" s="15"/>
      <c r="V382" s="20"/>
      <c r="W382" s="20"/>
      <c r="Y382" s="21"/>
      <c r="Z382" s="21"/>
    </row>
    <row r="383" spans="1:26" ht="15.9" customHeight="1" x14ac:dyDescent="0.25">
      <c r="A383" s="6"/>
      <c r="F383" s="15"/>
      <c r="G383" s="15"/>
      <c r="I383" s="15"/>
      <c r="J383" s="15"/>
      <c r="L383" s="18"/>
      <c r="M383" s="18"/>
      <c r="N383" s="18"/>
      <c r="O383" s="15"/>
      <c r="P383" s="15"/>
      <c r="Q383" s="15"/>
      <c r="R383" s="15"/>
      <c r="S383" s="15"/>
      <c r="U383" s="15"/>
      <c r="V383" s="20"/>
      <c r="W383" s="20"/>
      <c r="Y383" s="21"/>
      <c r="Z383" s="21"/>
    </row>
    <row r="384" spans="1:26" ht="15.9" customHeight="1" x14ac:dyDescent="0.25">
      <c r="A384" s="6"/>
      <c r="F384" s="15"/>
      <c r="G384" s="15"/>
      <c r="I384" s="15"/>
      <c r="J384" s="15"/>
      <c r="L384" s="18"/>
      <c r="M384" s="18"/>
      <c r="N384" s="18"/>
      <c r="O384" s="15"/>
      <c r="P384" s="15"/>
      <c r="Q384" s="15"/>
      <c r="R384" s="15"/>
      <c r="S384" s="15"/>
      <c r="U384" s="15"/>
      <c r="V384" s="20"/>
      <c r="W384" s="20"/>
      <c r="Y384" s="21"/>
      <c r="Z384" s="21"/>
    </row>
    <row r="385" spans="1:26" ht="15.9" customHeight="1" x14ac:dyDescent="0.25">
      <c r="A385" s="6"/>
      <c r="F385" s="15"/>
      <c r="G385" s="15"/>
      <c r="I385" s="15"/>
      <c r="J385" s="15"/>
      <c r="L385" s="18"/>
      <c r="M385" s="18"/>
      <c r="N385" s="18"/>
      <c r="O385" s="15"/>
      <c r="P385" s="15"/>
      <c r="Q385" s="15"/>
      <c r="R385" s="15"/>
      <c r="S385" s="15"/>
      <c r="U385" s="15"/>
      <c r="V385" s="20"/>
      <c r="W385" s="20"/>
      <c r="Y385" s="21"/>
      <c r="Z385" s="21"/>
    </row>
    <row r="386" spans="1:26" ht="15.9" customHeight="1" x14ac:dyDescent="0.25">
      <c r="A386" s="6"/>
      <c r="F386" s="15"/>
      <c r="G386" s="15"/>
      <c r="I386" s="15"/>
      <c r="J386" s="15"/>
      <c r="L386" s="18"/>
      <c r="M386" s="18"/>
      <c r="N386" s="18"/>
      <c r="O386" s="15"/>
      <c r="P386" s="15"/>
      <c r="Q386" s="15"/>
      <c r="R386" s="15"/>
      <c r="S386" s="15"/>
      <c r="U386" s="15"/>
      <c r="V386" s="20"/>
      <c r="W386" s="20"/>
      <c r="Y386" s="21"/>
      <c r="Z386" s="21"/>
    </row>
    <row r="387" spans="1:26" ht="15.9" customHeight="1" x14ac:dyDescent="0.25">
      <c r="A387" s="6"/>
      <c r="F387" s="15"/>
      <c r="G387" s="15"/>
      <c r="I387" s="15"/>
      <c r="J387" s="15"/>
      <c r="L387" s="18"/>
      <c r="M387" s="18"/>
      <c r="N387" s="18"/>
      <c r="O387" s="15"/>
      <c r="P387" s="15"/>
      <c r="Q387" s="15"/>
      <c r="R387" s="15"/>
      <c r="S387" s="15"/>
      <c r="U387" s="15"/>
      <c r="V387" s="20"/>
      <c r="W387" s="20"/>
      <c r="Y387" s="21"/>
      <c r="Z387" s="21"/>
    </row>
    <row r="388" spans="1:26" ht="15.9" customHeight="1" x14ac:dyDescent="0.25">
      <c r="A388" s="6"/>
      <c r="F388" s="15"/>
      <c r="G388" s="15"/>
      <c r="I388" s="15"/>
      <c r="J388" s="15"/>
      <c r="L388" s="18"/>
      <c r="M388" s="18"/>
      <c r="N388" s="18"/>
      <c r="O388" s="15"/>
      <c r="P388" s="15"/>
      <c r="Q388" s="15"/>
      <c r="R388" s="15"/>
      <c r="S388" s="15"/>
      <c r="U388" s="15"/>
      <c r="V388" s="20"/>
      <c r="W388" s="20"/>
      <c r="Y388" s="21"/>
      <c r="Z388" s="21"/>
    </row>
    <row r="389" spans="1:26" ht="15.9" customHeight="1" x14ac:dyDescent="0.25">
      <c r="A389" s="6"/>
      <c r="F389" s="15"/>
      <c r="G389" s="15"/>
      <c r="I389" s="15"/>
      <c r="J389" s="15"/>
      <c r="L389" s="18"/>
      <c r="M389" s="18"/>
      <c r="N389" s="18"/>
      <c r="O389" s="15"/>
      <c r="P389" s="15"/>
      <c r="Q389" s="15"/>
      <c r="R389" s="15"/>
      <c r="S389" s="15"/>
      <c r="U389" s="15"/>
      <c r="V389" s="20"/>
      <c r="W389" s="20"/>
      <c r="Y389" s="21"/>
      <c r="Z389" s="21"/>
    </row>
    <row r="390" spans="1:26" ht="15.9" customHeight="1" x14ac:dyDescent="0.25">
      <c r="A390" s="6"/>
      <c r="F390" s="15"/>
      <c r="G390" s="15"/>
      <c r="I390" s="15"/>
      <c r="J390" s="15"/>
      <c r="L390" s="18"/>
      <c r="M390" s="18"/>
      <c r="N390" s="18"/>
      <c r="O390" s="15"/>
      <c r="P390" s="15"/>
      <c r="Q390" s="15"/>
      <c r="R390" s="15"/>
      <c r="S390" s="15"/>
      <c r="U390" s="15"/>
      <c r="V390" s="20"/>
      <c r="W390" s="20"/>
      <c r="Y390" s="21"/>
      <c r="Z390" s="21"/>
    </row>
    <row r="391" spans="1:26" ht="15.9" customHeight="1" x14ac:dyDescent="0.25">
      <c r="A391" s="6"/>
      <c r="F391" s="15"/>
      <c r="G391" s="15"/>
      <c r="I391" s="15"/>
      <c r="J391" s="15"/>
      <c r="L391" s="18"/>
      <c r="M391" s="18"/>
      <c r="N391" s="18"/>
      <c r="O391" s="15"/>
      <c r="P391" s="15"/>
      <c r="Q391" s="15"/>
      <c r="R391" s="15"/>
      <c r="S391" s="15"/>
      <c r="U391" s="15"/>
      <c r="V391" s="20"/>
      <c r="W391" s="20"/>
      <c r="Y391" s="21"/>
      <c r="Z391" s="21"/>
    </row>
    <row r="392" spans="1:26" ht="15.9" customHeight="1" x14ac:dyDescent="0.25">
      <c r="A392" s="6"/>
      <c r="F392" s="15"/>
      <c r="G392" s="15"/>
      <c r="I392" s="15"/>
      <c r="J392" s="15"/>
      <c r="L392" s="18"/>
      <c r="M392" s="18"/>
      <c r="N392" s="18"/>
      <c r="O392" s="15"/>
      <c r="P392" s="15"/>
      <c r="Q392" s="15"/>
      <c r="R392" s="15"/>
      <c r="S392" s="15"/>
      <c r="U392" s="15"/>
      <c r="V392" s="20"/>
      <c r="W392" s="20"/>
      <c r="Y392" s="21"/>
      <c r="Z392" s="21"/>
    </row>
    <row r="393" spans="1:26" ht="15.9" customHeight="1" x14ac:dyDescent="0.25">
      <c r="A393" s="6"/>
      <c r="F393" s="15"/>
      <c r="G393" s="15"/>
      <c r="I393" s="15"/>
      <c r="J393" s="15"/>
      <c r="L393" s="18"/>
      <c r="M393" s="18"/>
      <c r="N393" s="18"/>
      <c r="O393" s="15"/>
      <c r="P393" s="15"/>
      <c r="Q393" s="15"/>
      <c r="R393" s="15"/>
      <c r="S393" s="15"/>
      <c r="U393" s="15"/>
      <c r="V393" s="20"/>
      <c r="W393" s="20"/>
      <c r="Y393" s="21"/>
      <c r="Z393" s="21"/>
    </row>
    <row r="394" spans="1:26" ht="15.9" customHeight="1" x14ac:dyDescent="0.25">
      <c r="A394" s="6"/>
      <c r="F394" s="15"/>
      <c r="G394" s="15"/>
      <c r="I394" s="15"/>
      <c r="J394" s="15"/>
      <c r="L394" s="18"/>
      <c r="M394" s="18"/>
      <c r="N394" s="18"/>
      <c r="O394" s="15"/>
      <c r="P394" s="15"/>
      <c r="Q394" s="15"/>
      <c r="R394" s="15"/>
      <c r="S394" s="15"/>
      <c r="U394" s="15"/>
      <c r="V394" s="20"/>
      <c r="W394" s="20"/>
      <c r="Y394" s="21"/>
      <c r="Z394" s="21"/>
    </row>
    <row r="395" spans="1:26" ht="15.9" customHeight="1" x14ac:dyDescent="0.25">
      <c r="A395" s="6"/>
      <c r="F395" s="15"/>
      <c r="G395" s="15"/>
      <c r="I395" s="15"/>
      <c r="J395" s="15"/>
      <c r="L395" s="18"/>
      <c r="M395" s="18"/>
      <c r="N395" s="18"/>
      <c r="O395" s="15"/>
      <c r="P395" s="15"/>
      <c r="Q395" s="15"/>
      <c r="R395" s="15"/>
      <c r="S395" s="15"/>
      <c r="U395" s="15"/>
      <c r="V395" s="20"/>
      <c r="W395" s="20"/>
      <c r="Y395" s="21"/>
      <c r="Z395" s="21"/>
    </row>
    <row r="396" spans="1:26" ht="15.9" customHeight="1" x14ac:dyDescent="0.25">
      <c r="A396" s="6"/>
      <c r="F396" s="15"/>
      <c r="G396" s="15"/>
      <c r="I396" s="15"/>
      <c r="J396" s="15"/>
      <c r="L396" s="18"/>
      <c r="M396" s="18"/>
      <c r="N396" s="18"/>
      <c r="O396" s="15"/>
      <c r="P396" s="15"/>
      <c r="Q396" s="15"/>
      <c r="R396" s="15"/>
      <c r="S396" s="15"/>
      <c r="U396" s="15"/>
      <c r="V396" s="20"/>
      <c r="W396" s="20"/>
      <c r="Y396" s="21"/>
      <c r="Z396" s="21"/>
    </row>
    <row r="397" spans="1:26" ht="15.9" customHeight="1" x14ac:dyDescent="0.25">
      <c r="A397" s="6"/>
      <c r="F397" s="15"/>
      <c r="G397" s="15"/>
      <c r="I397" s="15"/>
      <c r="J397" s="15"/>
      <c r="L397" s="18"/>
      <c r="M397" s="18"/>
      <c r="N397" s="18"/>
      <c r="O397" s="15"/>
      <c r="P397" s="15"/>
      <c r="Q397" s="15"/>
      <c r="R397" s="15"/>
      <c r="S397" s="15"/>
      <c r="U397" s="15"/>
      <c r="V397" s="20"/>
      <c r="W397" s="20"/>
      <c r="Y397" s="21"/>
      <c r="Z397" s="21"/>
    </row>
    <row r="398" spans="1:26" ht="15.9" customHeight="1" x14ac:dyDescent="0.25">
      <c r="A398" s="6"/>
      <c r="F398" s="15"/>
      <c r="G398" s="15"/>
      <c r="I398" s="15"/>
      <c r="J398" s="15"/>
      <c r="L398" s="18"/>
      <c r="M398" s="18"/>
      <c r="N398" s="18"/>
      <c r="O398" s="15"/>
      <c r="P398" s="15"/>
      <c r="Q398" s="15"/>
      <c r="R398" s="15"/>
      <c r="S398" s="15"/>
      <c r="U398" s="15"/>
      <c r="V398" s="20"/>
      <c r="W398" s="20"/>
      <c r="Y398" s="21"/>
      <c r="Z398" s="21"/>
    </row>
    <row r="399" spans="1:26" ht="15.9" customHeight="1" x14ac:dyDescent="0.25">
      <c r="A399" s="6"/>
      <c r="F399" s="15"/>
      <c r="G399" s="15"/>
      <c r="I399" s="15"/>
      <c r="J399" s="15"/>
      <c r="L399" s="18"/>
      <c r="M399" s="18"/>
      <c r="N399" s="18"/>
      <c r="O399" s="15"/>
      <c r="P399" s="15"/>
      <c r="Q399" s="15"/>
      <c r="R399" s="15"/>
      <c r="S399" s="15"/>
      <c r="U399" s="15"/>
      <c r="V399" s="20"/>
      <c r="W399" s="20"/>
      <c r="Y399" s="21"/>
      <c r="Z399" s="21"/>
    </row>
    <row r="400" spans="1:26" ht="15.9" customHeight="1" x14ac:dyDescent="0.25">
      <c r="A400" s="6"/>
      <c r="F400" s="15"/>
      <c r="G400" s="15"/>
      <c r="I400" s="15"/>
      <c r="J400" s="15"/>
      <c r="L400" s="18"/>
      <c r="M400" s="18"/>
      <c r="N400" s="18"/>
      <c r="O400" s="15"/>
      <c r="P400" s="15"/>
      <c r="Q400" s="15"/>
      <c r="R400" s="15"/>
      <c r="S400" s="15"/>
      <c r="U400" s="15"/>
      <c r="V400" s="20"/>
      <c r="W400" s="20"/>
      <c r="Y400" s="21"/>
      <c r="Z400" s="21"/>
    </row>
    <row r="401" spans="1:26" ht="15.9" customHeight="1" x14ac:dyDescent="0.25">
      <c r="A401" s="6"/>
      <c r="F401" s="15"/>
      <c r="G401" s="15"/>
      <c r="I401" s="15"/>
      <c r="J401" s="15"/>
      <c r="L401" s="18"/>
      <c r="M401" s="18"/>
      <c r="N401" s="18"/>
      <c r="O401" s="15"/>
      <c r="P401" s="15"/>
      <c r="Q401" s="15"/>
      <c r="R401" s="15"/>
      <c r="S401" s="15"/>
      <c r="U401" s="15"/>
      <c r="V401" s="20"/>
      <c r="W401" s="20"/>
      <c r="Y401" s="21"/>
      <c r="Z401" s="21"/>
    </row>
    <row r="402" spans="1:26" ht="15.9" customHeight="1" x14ac:dyDescent="0.25">
      <c r="A402" s="6"/>
      <c r="F402" s="15"/>
      <c r="G402" s="15"/>
      <c r="I402" s="15"/>
      <c r="J402" s="15"/>
      <c r="L402" s="18"/>
      <c r="M402" s="18"/>
      <c r="N402" s="18"/>
      <c r="O402" s="15"/>
      <c r="P402" s="15"/>
      <c r="Q402" s="15"/>
      <c r="R402" s="15"/>
      <c r="S402" s="15"/>
      <c r="U402" s="15"/>
      <c r="V402" s="20"/>
      <c r="W402" s="20"/>
      <c r="Y402" s="21"/>
      <c r="Z402" s="21"/>
    </row>
    <row r="403" spans="1:26" ht="15.9" customHeight="1" x14ac:dyDescent="0.25">
      <c r="A403" s="6"/>
      <c r="F403" s="15"/>
      <c r="G403" s="15"/>
      <c r="I403" s="15"/>
      <c r="J403" s="15"/>
      <c r="L403" s="18"/>
      <c r="M403" s="18"/>
      <c r="N403" s="18"/>
      <c r="O403" s="15"/>
      <c r="P403" s="15"/>
      <c r="Q403" s="15"/>
      <c r="R403" s="15"/>
      <c r="S403" s="15"/>
      <c r="U403" s="15"/>
      <c r="V403" s="20"/>
      <c r="W403" s="20"/>
      <c r="Y403" s="21"/>
      <c r="Z403" s="21"/>
    </row>
    <row r="404" spans="1:26" ht="15.9" customHeight="1" x14ac:dyDescent="0.25">
      <c r="A404" s="6"/>
      <c r="F404" s="15"/>
      <c r="G404" s="15"/>
      <c r="I404" s="15"/>
      <c r="J404" s="15"/>
      <c r="L404" s="18"/>
      <c r="M404" s="18"/>
      <c r="N404" s="18"/>
      <c r="O404" s="15"/>
      <c r="P404" s="15"/>
      <c r="Q404" s="15"/>
      <c r="R404" s="15"/>
      <c r="S404" s="15"/>
      <c r="U404" s="15"/>
      <c r="V404" s="20"/>
      <c r="W404" s="20"/>
      <c r="Y404" s="21"/>
      <c r="Z404" s="21"/>
    </row>
    <row r="405" spans="1:26" ht="15.9" customHeight="1" x14ac:dyDescent="0.25">
      <c r="A405" s="6"/>
      <c r="F405" s="15"/>
      <c r="G405" s="15"/>
      <c r="I405" s="15"/>
      <c r="J405" s="15"/>
      <c r="L405" s="18"/>
      <c r="M405" s="18"/>
      <c r="N405" s="18"/>
      <c r="O405" s="15"/>
      <c r="P405" s="15"/>
      <c r="Q405" s="15"/>
      <c r="R405" s="15"/>
      <c r="S405" s="15"/>
      <c r="U405" s="15"/>
      <c r="V405" s="20"/>
      <c r="W405" s="20"/>
      <c r="Y405" s="21"/>
      <c r="Z405" s="21"/>
    </row>
    <row r="406" spans="1:26" ht="15.9" customHeight="1" x14ac:dyDescent="0.25">
      <c r="A406" s="6"/>
      <c r="F406" s="15"/>
      <c r="G406" s="15"/>
      <c r="I406" s="15"/>
      <c r="J406" s="15"/>
      <c r="L406" s="18"/>
      <c r="M406" s="18"/>
      <c r="N406" s="18"/>
      <c r="O406" s="15"/>
      <c r="P406" s="15"/>
      <c r="Q406" s="15"/>
      <c r="R406" s="15"/>
      <c r="S406" s="15"/>
      <c r="U406" s="15"/>
      <c r="V406" s="20"/>
      <c r="W406" s="20"/>
      <c r="Y406" s="21"/>
      <c r="Z406" s="21"/>
    </row>
    <row r="407" spans="1:26" ht="15.9" customHeight="1" x14ac:dyDescent="0.25">
      <c r="A407" s="6"/>
      <c r="F407" s="15"/>
      <c r="G407" s="15"/>
      <c r="I407" s="15"/>
      <c r="J407" s="15"/>
      <c r="L407" s="18"/>
      <c r="M407" s="18"/>
      <c r="N407" s="18"/>
      <c r="O407" s="15"/>
      <c r="P407" s="15"/>
      <c r="Q407" s="15"/>
      <c r="R407" s="15"/>
      <c r="S407" s="15"/>
      <c r="U407" s="15"/>
      <c r="V407" s="20"/>
      <c r="W407" s="20"/>
      <c r="Y407" s="21"/>
      <c r="Z407" s="21"/>
    </row>
    <row r="408" spans="1:26" ht="15.9" customHeight="1" x14ac:dyDescent="0.25">
      <c r="A408" s="6"/>
      <c r="F408" s="15"/>
      <c r="G408" s="15"/>
      <c r="I408" s="15"/>
      <c r="J408" s="15"/>
      <c r="L408" s="18"/>
      <c r="M408" s="18"/>
      <c r="N408" s="18"/>
      <c r="O408" s="15"/>
      <c r="P408" s="15"/>
      <c r="Q408" s="15"/>
      <c r="R408" s="15"/>
      <c r="S408" s="15"/>
      <c r="U408" s="15"/>
      <c r="V408" s="20"/>
      <c r="W408" s="20"/>
      <c r="Y408" s="21"/>
      <c r="Z408" s="21"/>
    </row>
    <row r="409" spans="1:26" ht="15.9" customHeight="1" x14ac:dyDescent="0.25">
      <c r="A409" s="6"/>
      <c r="F409" s="15"/>
      <c r="G409" s="15"/>
      <c r="I409" s="15"/>
      <c r="J409" s="15"/>
      <c r="L409" s="18"/>
      <c r="M409" s="18"/>
      <c r="N409" s="18"/>
      <c r="O409" s="15"/>
      <c r="P409" s="15"/>
      <c r="Q409" s="15"/>
      <c r="R409" s="15"/>
      <c r="S409" s="15"/>
      <c r="U409" s="15"/>
      <c r="V409" s="20"/>
      <c r="W409" s="20"/>
      <c r="Y409" s="21"/>
      <c r="Z409" s="21"/>
    </row>
    <row r="410" spans="1:26" ht="15.9" customHeight="1" x14ac:dyDescent="0.25">
      <c r="A410" s="6"/>
      <c r="F410" s="15"/>
      <c r="G410" s="15"/>
      <c r="I410" s="15"/>
      <c r="J410" s="15"/>
      <c r="L410" s="18"/>
      <c r="M410" s="18"/>
      <c r="N410" s="18"/>
      <c r="O410" s="15"/>
      <c r="P410" s="15"/>
      <c r="Q410" s="15"/>
      <c r="R410" s="15"/>
      <c r="S410" s="15"/>
      <c r="U410" s="15"/>
      <c r="V410" s="20"/>
      <c r="W410" s="20"/>
      <c r="Y410" s="21"/>
      <c r="Z410" s="21"/>
    </row>
    <row r="411" spans="1:26" ht="15.9" customHeight="1" x14ac:dyDescent="0.25">
      <c r="A411" s="6"/>
      <c r="F411" s="15"/>
      <c r="G411" s="15"/>
      <c r="I411" s="15"/>
      <c r="J411" s="15"/>
      <c r="L411" s="18"/>
      <c r="M411" s="18"/>
      <c r="N411" s="18"/>
      <c r="O411" s="15"/>
      <c r="P411" s="15"/>
      <c r="Q411" s="15"/>
      <c r="R411" s="15"/>
      <c r="S411" s="15"/>
      <c r="U411" s="15"/>
      <c r="V411" s="20"/>
      <c r="W411" s="20"/>
      <c r="Y411" s="21"/>
      <c r="Z411" s="21"/>
    </row>
    <row r="412" spans="1:26" ht="15.9" customHeight="1" x14ac:dyDescent="0.25">
      <c r="A412" s="6"/>
      <c r="F412" s="15"/>
      <c r="G412" s="15"/>
      <c r="I412" s="15"/>
      <c r="J412" s="15"/>
      <c r="L412" s="18"/>
      <c r="M412" s="18"/>
      <c r="N412" s="18"/>
      <c r="O412" s="15"/>
      <c r="P412" s="15"/>
      <c r="Q412" s="15"/>
      <c r="R412" s="15"/>
      <c r="S412" s="15"/>
      <c r="U412" s="15"/>
      <c r="V412" s="20"/>
      <c r="W412" s="20"/>
      <c r="Y412" s="21"/>
      <c r="Z412" s="21"/>
    </row>
    <row r="413" spans="1:26" ht="15.9" customHeight="1" x14ac:dyDescent="0.25">
      <c r="A413" s="6"/>
      <c r="F413" s="15"/>
      <c r="G413" s="15"/>
      <c r="I413" s="15"/>
      <c r="J413" s="15"/>
      <c r="L413" s="18"/>
      <c r="M413" s="18"/>
      <c r="N413" s="18"/>
      <c r="O413" s="15"/>
      <c r="P413" s="15"/>
      <c r="Q413" s="15"/>
      <c r="R413" s="15"/>
      <c r="S413" s="15"/>
      <c r="U413" s="15"/>
      <c r="V413" s="20"/>
      <c r="W413" s="20"/>
      <c r="Y413" s="21"/>
      <c r="Z413" s="21"/>
    </row>
    <row r="414" spans="1:26" ht="15.9" customHeight="1" x14ac:dyDescent="0.25">
      <c r="A414" s="6"/>
      <c r="F414" s="15"/>
      <c r="G414" s="15"/>
      <c r="I414" s="15"/>
      <c r="J414" s="15"/>
      <c r="L414" s="18"/>
      <c r="M414" s="18"/>
      <c r="N414" s="18"/>
      <c r="O414" s="15"/>
      <c r="P414" s="15"/>
      <c r="Q414" s="15"/>
      <c r="R414" s="15"/>
      <c r="S414" s="15"/>
      <c r="U414" s="15"/>
      <c r="V414" s="20"/>
      <c r="W414" s="20"/>
      <c r="Y414" s="21"/>
      <c r="Z414" s="21"/>
    </row>
    <row r="415" spans="1:26" ht="15.9" customHeight="1" x14ac:dyDescent="0.25">
      <c r="A415" s="6"/>
      <c r="F415" s="15"/>
      <c r="G415" s="15"/>
      <c r="I415" s="15"/>
      <c r="J415" s="15"/>
      <c r="L415" s="18"/>
      <c r="M415" s="18"/>
      <c r="N415" s="18"/>
      <c r="O415" s="15"/>
      <c r="P415" s="15"/>
      <c r="Q415" s="15"/>
      <c r="R415" s="15"/>
      <c r="S415" s="15"/>
      <c r="U415" s="15"/>
      <c r="V415" s="20"/>
      <c r="W415" s="20"/>
      <c r="Y415" s="21"/>
      <c r="Z415" s="21"/>
    </row>
    <row r="416" spans="1:26" ht="15.9" customHeight="1" x14ac:dyDescent="0.25">
      <c r="A416" s="6"/>
      <c r="F416" s="15"/>
      <c r="G416" s="15"/>
      <c r="I416" s="15"/>
      <c r="J416" s="15"/>
      <c r="L416" s="18"/>
      <c r="M416" s="18"/>
      <c r="N416" s="18"/>
      <c r="O416" s="15"/>
      <c r="P416" s="15"/>
      <c r="Q416" s="15"/>
      <c r="R416" s="15"/>
      <c r="S416" s="15"/>
      <c r="U416" s="15"/>
      <c r="V416" s="20"/>
      <c r="W416" s="20"/>
      <c r="Y416" s="21"/>
      <c r="Z416" s="21"/>
    </row>
    <row r="417" spans="1:26" ht="15.9" customHeight="1" x14ac:dyDescent="0.25">
      <c r="A417" s="6"/>
      <c r="F417" s="15"/>
      <c r="G417" s="15"/>
      <c r="I417" s="15"/>
      <c r="J417" s="15"/>
      <c r="L417" s="18"/>
      <c r="M417" s="18"/>
      <c r="N417" s="18"/>
      <c r="O417" s="15"/>
      <c r="P417" s="15"/>
      <c r="Q417" s="15"/>
      <c r="R417" s="15"/>
      <c r="S417" s="15"/>
      <c r="U417" s="15"/>
      <c r="V417" s="20"/>
      <c r="W417" s="20"/>
      <c r="Y417" s="21"/>
      <c r="Z417" s="21"/>
    </row>
    <row r="418" spans="1:26" ht="15.9" customHeight="1" x14ac:dyDescent="0.25">
      <c r="A418" s="6"/>
      <c r="F418" s="15"/>
      <c r="G418" s="15"/>
      <c r="I418" s="15"/>
      <c r="J418" s="15"/>
      <c r="L418" s="18"/>
      <c r="M418" s="18"/>
      <c r="N418" s="18"/>
      <c r="O418" s="15"/>
      <c r="P418" s="15"/>
      <c r="Q418" s="15"/>
      <c r="R418" s="15"/>
      <c r="S418" s="15"/>
      <c r="U418" s="15"/>
      <c r="V418" s="20"/>
      <c r="W418" s="20"/>
      <c r="Y418" s="21"/>
      <c r="Z418" s="21"/>
    </row>
    <row r="419" spans="1:26" ht="15.9" customHeight="1" x14ac:dyDescent="0.25">
      <c r="A419" s="6"/>
      <c r="F419" s="15"/>
      <c r="G419" s="15"/>
      <c r="I419" s="15"/>
      <c r="J419" s="15"/>
      <c r="L419" s="18"/>
      <c r="M419" s="18"/>
      <c r="N419" s="18"/>
      <c r="O419" s="15"/>
      <c r="P419" s="15"/>
      <c r="Q419" s="15"/>
      <c r="R419" s="15"/>
      <c r="S419" s="15"/>
      <c r="U419" s="15"/>
      <c r="V419" s="20"/>
      <c r="W419" s="20"/>
      <c r="Y419" s="21"/>
      <c r="Z419" s="21"/>
    </row>
    <row r="420" spans="1:26" ht="15.9" customHeight="1" x14ac:dyDescent="0.25">
      <c r="A420" s="6"/>
      <c r="F420" s="15"/>
      <c r="G420" s="15"/>
      <c r="I420" s="15"/>
      <c r="J420" s="15"/>
      <c r="L420" s="18"/>
      <c r="M420" s="18"/>
      <c r="N420" s="18"/>
      <c r="O420" s="15"/>
      <c r="P420" s="15"/>
      <c r="Q420" s="15"/>
      <c r="R420" s="15"/>
      <c r="S420" s="15"/>
      <c r="U420" s="15"/>
      <c r="V420" s="20"/>
      <c r="W420" s="20"/>
      <c r="Y420" s="21"/>
      <c r="Z420" s="21"/>
    </row>
    <row r="421" spans="1:26" ht="15.9" customHeight="1" x14ac:dyDescent="0.25">
      <c r="A421" s="6"/>
      <c r="F421" s="15"/>
      <c r="G421" s="15"/>
      <c r="I421" s="15"/>
      <c r="J421" s="15"/>
      <c r="L421" s="18"/>
      <c r="M421" s="18"/>
      <c r="N421" s="18"/>
      <c r="O421" s="15"/>
      <c r="P421" s="15"/>
      <c r="Q421" s="15"/>
      <c r="R421" s="15"/>
      <c r="S421" s="15"/>
      <c r="U421" s="15"/>
      <c r="V421" s="20"/>
      <c r="W421" s="20"/>
      <c r="Y421" s="21"/>
      <c r="Z421" s="21"/>
    </row>
    <row r="422" spans="1:26" ht="15.9" customHeight="1" x14ac:dyDescent="0.25">
      <c r="A422" s="6"/>
      <c r="F422" s="15"/>
      <c r="G422" s="15"/>
      <c r="I422" s="15"/>
      <c r="J422" s="15"/>
      <c r="L422" s="18"/>
      <c r="M422" s="18"/>
      <c r="N422" s="18"/>
      <c r="O422" s="15"/>
      <c r="P422" s="15"/>
      <c r="Q422" s="15"/>
      <c r="R422" s="15"/>
      <c r="S422" s="15"/>
      <c r="U422" s="15"/>
      <c r="V422" s="20"/>
      <c r="W422" s="20"/>
      <c r="Y422" s="21"/>
      <c r="Z422" s="21"/>
    </row>
    <row r="423" spans="1:26" ht="15.9" customHeight="1" x14ac:dyDescent="0.25">
      <c r="A423" s="6"/>
      <c r="F423" s="15"/>
      <c r="G423" s="15"/>
      <c r="I423" s="15"/>
      <c r="J423" s="15"/>
      <c r="L423" s="18"/>
      <c r="M423" s="18"/>
      <c r="N423" s="18"/>
      <c r="O423" s="15"/>
      <c r="P423" s="15"/>
      <c r="Q423" s="15"/>
      <c r="R423" s="15"/>
      <c r="S423" s="15"/>
      <c r="U423" s="15"/>
      <c r="V423" s="20"/>
      <c r="W423" s="20"/>
      <c r="Y423" s="21"/>
      <c r="Z423" s="21"/>
    </row>
    <row r="424" spans="1:26" ht="15.9" customHeight="1" x14ac:dyDescent="0.25">
      <c r="A424" s="6"/>
      <c r="F424" s="15"/>
      <c r="G424" s="15"/>
      <c r="I424" s="15"/>
      <c r="J424" s="15"/>
      <c r="L424" s="18"/>
      <c r="M424" s="18"/>
      <c r="N424" s="18"/>
      <c r="O424" s="15"/>
      <c r="P424" s="15"/>
      <c r="Q424" s="15"/>
      <c r="R424" s="15"/>
      <c r="S424" s="15"/>
      <c r="U424" s="15"/>
      <c r="V424" s="20"/>
      <c r="W424" s="20"/>
      <c r="Y424" s="21"/>
      <c r="Z424" s="21"/>
    </row>
    <row r="425" spans="1:26" ht="15.9" customHeight="1" x14ac:dyDescent="0.25">
      <c r="A425" s="6"/>
      <c r="F425" s="15"/>
      <c r="G425" s="15"/>
      <c r="I425" s="15"/>
      <c r="J425" s="15"/>
      <c r="L425" s="18"/>
      <c r="M425" s="18"/>
      <c r="N425" s="18"/>
      <c r="O425" s="15"/>
      <c r="P425" s="15"/>
      <c r="Q425" s="15"/>
      <c r="R425" s="15"/>
      <c r="S425" s="15"/>
      <c r="U425" s="15"/>
      <c r="V425" s="20"/>
      <c r="W425" s="20"/>
      <c r="Y425" s="21"/>
      <c r="Z425" s="21"/>
    </row>
    <row r="426" spans="1:26" ht="15.9" customHeight="1" x14ac:dyDescent="0.25">
      <c r="A426" s="6"/>
      <c r="F426" s="15"/>
      <c r="G426" s="15"/>
      <c r="I426" s="15"/>
      <c r="J426" s="15"/>
      <c r="L426" s="18"/>
      <c r="M426" s="18"/>
      <c r="N426" s="18"/>
      <c r="O426" s="15"/>
      <c r="P426" s="15"/>
      <c r="Q426" s="15"/>
      <c r="R426" s="15"/>
      <c r="S426" s="15"/>
      <c r="U426" s="15"/>
      <c r="V426" s="20"/>
      <c r="W426" s="20"/>
      <c r="Y426" s="21"/>
      <c r="Z426" s="21"/>
    </row>
    <row r="427" spans="1:26" ht="15.9" customHeight="1" x14ac:dyDescent="0.25">
      <c r="A427" s="6"/>
      <c r="F427" s="15"/>
      <c r="G427" s="15"/>
      <c r="I427" s="15"/>
      <c r="J427" s="15"/>
      <c r="L427" s="18"/>
      <c r="M427" s="18"/>
      <c r="N427" s="18"/>
      <c r="O427" s="15"/>
      <c r="P427" s="15"/>
      <c r="Q427" s="15"/>
      <c r="R427" s="15"/>
      <c r="S427" s="15"/>
      <c r="U427" s="15"/>
      <c r="V427" s="20"/>
      <c r="W427" s="20"/>
      <c r="Y427" s="21"/>
      <c r="Z427" s="21"/>
    </row>
    <row r="428" spans="1:26" ht="15.9" customHeight="1" x14ac:dyDescent="0.25">
      <c r="A428" s="6"/>
      <c r="F428" s="15"/>
      <c r="G428" s="15"/>
      <c r="I428" s="15"/>
      <c r="J428" s="15"/>
      <c r="L428" s="18"/>
      <c r="M428" s="18"/>
      <c r="N428" s="18"/>
      <c r="O428" s="15"/>
      <c r="P428" s="15"/>
      <c r="Q428" s="15"/>
      <c r="R428" s="15"/>
      <c r="S428" s="15"/>
      <c r="U428" s="15"/>
      <c r="V428" s="20"/>
      <c r="W428" s="20"/>
      <c r="Y428" s="21"/>
      <c r="Z428" s="21"/>
    </row>
    <row r="429" spans="1:26" ht="15.9" customHeight="1" x14ac:dyDescent="0.25">
      <c r="A429" s="6"/>
      <c r="F429" s="15"/>
      <c r="G429" s="15"/>
      <c r="I429" s="15"/>
      <c r="J429" s="15"/>
      <c r="L429" s="18"/>
      <c r="M429" s="18"/>
      <c r="N429" s="18"/>
      <c r="O429" s="15"/>
      <c r="P429" s="15"/>
      <c r="Q429" s="15"/>
      <c r="R429" s="15"/>
      <c r="S429" s="15"/>
      <c r="U429" s="15"/>
      <c r="V429" s="20"/>
      <c r="W429" s="20"/>
      <c r="Y429" s="21"/>
      <c r="Z429" s="21"/>
    </row>
    <row r="430" spans="1:26" ht="15.9" customHeight="1" x14ac:dyDescent="0.25">
      <c r="A430" s="6"/>
      <c r="F430" s="15"/>
      <c r="G430" s="15"/>
      <c r="I430" s="15"/>
      <c r="J430" s="15"/>
      <c r="L430" s="18"/>
      <c r="M430" s="18"/>
      <c r="N430" s="18"/>
      <c r="O430" s="15"/>
      <c r="P430" s="15"/>
      <c r="Q430" s="15"/>
      <c r="R430" s="15"/>
      <c r="S430" s="15"/>
      <c r="U430" s="15"/>
      <c r="V430" s="20"/>
      <c r="W430" s="20"/>
      <c r="Y430" s="21"/>
      <c r="Z430" s="21"/>
    </row>
    <row r="431" spans="1:26" ht="15.9" customHeight="1" x14ac:dyDescent="0.25">
      <c r="A431" s="6"/>
      <c r="F431" s="15"/>
      <c r="G431" s="15"/>
      <c r="I431" s="15"/>
      <c r="J431" s="15"/>
      <c r="L431" s="18"/>
      <c r="M431" s="18"/>
      <c r="N431" s="18"/>
      <c r="O431" s="15"/>
      <c r="P431" s="15"/>
      <c r="Q431" s="15"/>
      <c r="R431" s="15"/>
      <c r="S431" s="15"/>
      <c r="U431" s="15"/>
      <c r="V431" s="20"/>
      <c r="W431" s="20"/>
      <c r="Y431" s="21"/>
      <c r="Z431" s="21"/>
    </row>
    <row r="432" spans="1:26" ht="15.9" customHeight="1" x14ac:dyDescent="0.25">
      <c r="A432" s="6"/>
      <c r="F432" s="15"/>
      <c r="G432" s="15"/>
      <c r="I432" s="15"/>
      <c r="J432" s="15"/>
      <c r="L432" s="18"/>
      <c r="M432" s="18"/>
      <c r="N432" s="18"/>
      <c r="O432" s="15"/>
      <c r="P432" s="15"/>
      <c r="Q432" s="15"/>
      <c r="R432" s="15"/>
      <c r="S432" s="15"/>
      <c r="U432" s="15"/>
      <c r="V432" s="20"/>
      <c r="W432" s="20"/>
      <c r="Y432" s="21"/>
      <c r="Z432" s="21"/>
    </row>
    <row r="433" spans="1:26" ht="15.9" customHeight="1" x14ac:dyDescent="0.25">
      <c r="A433" s="6"/>
      <c r="F433" s="15"/>
      <c r="G433" s="15"/>
      <c r="I433" s="15"/>
      <c r="J433" s="15"/>
      <c r="L433" s="18"/>
      <c r="M433" s="18"/>
      <c r="N433" s="18"/>
      <c r="O433" s="15"/>
      <c r="P433" s="15"/>
      <c r="Q433" s="15"/>
      <c r="R433" s="15"/>
      <c r="S433" s="15"/>
      <c r="U433" s="15"/>
      <c r="V433" s="20"/>
      <c r="W433" s="20"/>
      <c r="Y433" s="21"/>
      <c r="Z433" s="21"/>
    </row>
    <row r="434" spans="1:26" ht="15.9" customHeight="1" x14ac:dyDescent="0.25">
      <c r="A434" s="6"/>
      <c r="F434" s="15"/>
      <c r="G434" s="15"/>
      <c r="I434" s="15"/>
      <c r="J434" s="15"/>
      <c r="L434" s="18"/>
      <c r="M434" s="18"/>
      <c r="N434" s="18"/>
      <c r="O434" s="15"/>
      <c r="P434" s="15"/>
      <c r="Q434" s="15"/>
      <c r="R434" s="15"/>
      <c r="S434" s="15"/>
      <c r="U434" s="15"/>
      <c r="V434" s="20"/>
      <c r="W434" s="20"/>
      <c r="Y434" s="21"/>
      <c r="Z434" s="21"/>
    </row>
    <row r="435" spans="1:26" ht="15.9" customHeight="1" x14ac:dyDescent="0.25">
      <c r="A435" s="6"/>
      <c r="F435" s="15"/>
      <c r="G435" s="15"/>
      <c r="I435" s="15"/>
      <c r="J435" s="15"/>
      <c r="L435" s="18"/>
      <c r="M435" s="18"/>
      <c r="N435" s="18"/>
      <c r="O435" s="15"/>
      <c r="P435" s="15"/>
      <c r="Q435" s="15"/>
      <c r="R435" s="15"/>
      <c r="S435" s="15"/>
      <c r="U435" s="15"/>
      <c r="V435" s="20"/>
      <c r="W435" s="20"/>
      <c r="Y435" s="21"/>
      <c r="Z435" s="21"/>
    </row>
    <row r="436" spans="1:26" ht="15.9" customHeight="1" x14ac:dyDescent="0.25">
      <c r="A436" s="6"/>
      <c r="F436" s="15"/>
      <c r="G436" s="15"/>
      <c r="I436" s="15"/>
      <c r="J436" s="15"/>
      <c r="L436" s="18"/>
      <c r="M436" s="18"/>
      <c r="N436" s="18"/>
      <c r="O436" s="15"/>
      <c r="P436" s="15"/>
      <c r="Q436" s="15"/>
      <c r="R436" s="15"/>
      <c r="S436" s="15"/>
      <c r="U436" s="15"/>
      <c r="V436" s="20"/>
      <c r="W436" s="20"/>
      <c r="Y436" s="21"/>
      <c r="Z436" s="21"/>
    </row>
    <row r="437" spans="1:26" ht="15.9" customHeight="1" x14ac:dyDescent="0.25">
      <c r="A437" s="6"/>
      <c r="F437" s="15"/>
      <c r="G437" s="15"/>
      <c r="I437" s="15"/>
      <c r="J437" s="15"/>
      <c r="L437" s="18"/>
      <c r="M437" s="18"/>
      <c r="N437" s="18"/>
      <c r="O437" s="15"/>
      <c r="P437" s="15"/>
      <c r="Q437" s="15"/>
      <c r="R437" s="15"/>
      <c r="S437" s="15"/>
      <c r="U437" s="15"/>
      <c r="V437" s="20"/>
      <c r="W437" s="20"/>
      <c r="Y437" s="21"/>
      <c r="Z437" s="21"/>
    </row>
    <row r="438" spans="1:26" ht="15.9" customHeight="1" x14ac:dyDescent="0.25">
      <c r="A438" s="6"/>
      <c r="F438" s="15"/>
      <c r="G438" s="15"/>
      <c r="I438" s="15"/>
      <c r="J438" s="15"/>
      <c r="L438" s="18"/>
      <c r="M438" s="18"/>
      <c r="N438" s="18"/>
      <c r="O438" s="15"/>
      <c r="P438" s="15"/>
      <c r="Q438" s="15"/>
      <c r="R438" s="15"/>
      <c r="S438" s="15"/>
      <c r="U438" s="15"/>
      <c r="V438" s="20"/>
      <c r="W438" s="20"/>
      <c r="Y438" s="21"/>
      <c r="Z438" s="21"/>
    </row>
    <row r="439" spans="1:26" ht="15.9" customHeight="1" x14ac:dyDescent="0.25">
      <c r="A439" s="6"/>
      <c r="F439" s="15"/>
      <c r="G439" s="15"/>
      <c r="I439" s="15"/>
      <c r="J439" s="15"/>
      <c r="L439" s="18"/>
      <c r="M439" s="18"/>
      <c r="N439" s="18"/>
      <c r="O439" s="15"/>
      <c r="P439" s="15"/>
      <c r="Q439" s="15"/>
      <c r="R439" s="15"/>
      <c r="S439" s="15"/>
      <c r="U439" s="15"/>
      <c r="V439" s="20"/>
      <c r="W439" s="20"/>
      <c r="Y439" s="21"/>
      <c r="Z439" s="21"/>
    </row>
    <row r="440" spans="1:26" ht="15.9" customHeight="1" x14ac:dyDescent="0.25">
      <c r="A440" s="6"/>
      <c r="F440" s="15"/>
      <c r="G440" s="15"/>
      <c r="I440" s="15"/>
      <c r="J440" s="15"/>
      <c r="L440" s="18"/>
      <c r="M440" s="18"/>
      <c r="N440" s="18"/>
      <c r="O440" s="15"/>
      <c r="P440" s="15"/>
      <c r="Q440" s="15"/>
      <c r="R440" s="15"/>
      <c r="S440" s="15"/>
      <c r="U440" s="15"/>
      <c r="V440" s="20"/>
      <c r="W440" s="20"/>
      <c r="Y440" s="21"/>
      <c r="Z440" s="21"/>
    </row>
    <row r="441" spans="1:26" ht="15.9" customHeight="1" x14ac:dyDescent="0.25">
      <c r="A441" s="6"/>
      <c r="F441" s="15"/>
      <c r="G441" s="15"/>
      <c r="I441" s="15"/>
      <c r="J441" s="15"/>
      <c r="L441" s="18"/>
      <c r="M441" s="18"/>
      <c r="N441" s="18"/>
      <c r="O441" s="15"/>
      <c r="P441" s="15"/>
      <c r="Q441" s="15"/>
      <c r="R441" s="15"/>
      <c r="S441" s="15"/>
      <c r="U441" s="15"/>
      <c r="V441" s="20"/>
      <c r="W441" s="20"/>
      <c r="Y441" s="21"/>
      <c r="Z441" s="21"/>
    </row>
    <row r="442" spans="1:26" ht="15.9" customHeight="1" x14ac:dyDescent="0.25">
      <c r="A442" s="6"/>
      <c r="F442" s="15"/>
      <c r="G442" s="15"/>
      <c r="I442" s="15"/>
      <c r="J442" s="15"/>
      <c r="L442" s="18"/>
      <c r="M442" s="18"/>
      <c r="N442" s="18"/>
      <c r="O442" s="15"/>
      <c r="P442" s="15"/>
      <c r="Q442" s="15"/>
      <c r="R442" s="15"/>
      <c r="S442" s="15"/>
      <c r="U442" s="15"/>
      <c r="V442" s="20"/>
      <c r="W442" s="20"/>
      <c r="Y442" s="21"/>
      <c r="Z442" s="21"/>
    </row>
    <row r="443" spans="1:26" ht="15.9" customHeight="1" x14ac:dyDescent="0.25">
      <c r="A443" s="6"/>
      <c r="F443" s="15"/>
      <c r="G443" s="15"/>
      <c r="I443" s="15"/>
      <c r="J443" s="15"/>
      <c r="L443" s="18"/>
      <c r="M443" s="18"/>
      <c r="N443" s="18"/>
      <c r="O443" s="15"/>
      <c r="P443" s="15"/>
      <c r="Q443" s="15"/>
      <c r="R443" s="15"/>
      <c r="S443" s="15"/>
      <c r="U443" s="15"/>
      <c r="V443" s="20"/>
      <c r="W443" s="20"/>
      <c r="Y443" s="21"/>
      <c r="Z443" s="21"/>
    </row>
    <row r="444" spans="1:26" ht="15.9" customHeight="1" x14ac:dyDescent="0.25">
      <c r="A444" s="6"/>
      <c r="F444" s="15"/>
      <c r="G444" s="15"/>
      <c r="I444" s="15"/>
      <c r="J444" s="15"/>
      <c r="L444" s="18"/>
      <c r="M444" s="18"/>
      <c r="N444" s="18"/>
      <c r="O444" s="15"/>
      <c r="P444" s="15"/>
      <c r="Q444" s="15"/>
      <c r="R444" s="15"/>
      <c r="S444" s="15"/>
      <c r="U444" s="15"/>
      <c r="V444" s="20"/>
      <c r="W444" s="20"/>
      <c r="Y444" s="21"/>
      <c r="Z444" s="21"/>
    </row>
    <row r="445" spans="1:26" ht="15.9" customHeight="1" x14ac:dyDescent="0.25">
      <c r="A445" s="6"/>
      <c r="F445" s="15"/>
      <c r="G445" s="15"/>
      <c r="I445" s="15"/>
      <c r="J445" s="15"/>
      <c r="L445" s="18"/>
      <c r="M445" s="18"/>
      <c r="N445" s="18"/>
      <c r="O445" s="15"/>
      <c r="P445" s="15"/>
      <c r="Q445" s="15"/>
      <c r="R445" s="15"/>
      <c r="S445" s="15"/>
      <c r="U445" s="15"/>
      <c r="V445" s="20"/>
      <c r="W445" s="20"/>
      <c r="Y445" s="21"/>
      <c r="Z445" s="21"/>
    </row>
    <row r="446" spans="1:26" ht="15.9" customHeight="1" x14ac:dyDescent="0.25">
      <c r="A446" s="6"/>
      <c r="F446" s="15"/>
      <c r="G446" s="15"/>
      <c r="I446" s="15"/>
      <c r="J446" s="15"/>
      <c r="L446" s="18"/>
      <c r="M446" s="18"/>
      <c r="N446" s="18"/>
      <c r="O446" s="15"/>
      <c r="P446" s="15"/>
      <c r="Q446" s="15"/>
      <c r="R446" s="15"/>
      <c r="S446" s="15"/>
      <c r="U446" s="15"/>
      <c r="V446" s="20"/>
      <c r="W446" s="20"/>
      <c r="Y446" s="21"/>
      <c r="Z446" s="21"/>
    </row>
    <row r="447" spans="1:26" ht="15.9" customHeight="1" x14ac:dyDescent="0.25">
      <c r="A447" s="6"/>
      <c r="F447" s="15"/>
      <c r="G447" s="15"/>
      <c r="I447" s="15"/>
      <c r="J447" s="15"/>
      <c r="L447" s="18"/>
      <c r="M447" s="18"/>
      <c r="N447" s="18"/>
      <c r="O447" s="15"/>
      <c r="P447" s="15"/>
      <c r="Q447" s="15"/>
      <c r="R447" s="15"/>
      <c r="S447" s="15"/>
      <c r="U447" s="15"/>
      <c r="V447" s="20"/>
      <c r="W447" s="20"/>
      <c r="Y447" s="21"/>
      <c r="Z447" s="21"/>
    </row>
    <row r="448" spans="1:26" ht="15.9" customHeight="1" x14ac:dyDescent="0.25">
      <c r="A448" s="6"/>
      <c r="F448" s="15"/>
      <c r="G448" s="15"/>
      <c r="I448" s="15"/>
      <c r="J448" s="15"/>
      <c r="L448" s="18"/>
      <c r="M448" s="18"/>
      <c r="N448" s="18"/>
      <c r="O448" s="15"/>
      <c r="P448" s="15"/>
      <c r="Q448" s="15"/>
      <c r="R448" s="15"/>
      <c r="S448" s="15"/>
      <c r="U448" s="15"/>
      <c r="V448" s="20"/>
      <c r="W448" s="20"/>
      <c r="Y448" s="21"/>
      <c r="Z448" s="21"/>
    </row>
    <row r="449" spans="1:26" ht="15.9" customHeight="1" x14ac:dyDescent="0.25">
      <c r="A449" s="6"/>
      <c r="F449" s="15"/>
      <c r="G449" s="15"/>
      <c r="I449" s="15"/>
      <c r="J449" s="15"/>
      <c r="L449" s="18"/>
      <c r="M449" s="18"/>
      <c r="N449" s="18"/>
      <c r="O449" s="15"/>
      <c r="P449" s="15"/>
      <c r="Q449" s="15"/>
      <c r="R449" s="15"/>
      <c r="S449" s="15"/>
      <c r="U449" s="15"/>
      <c r="V449" s="20"/>
      <c r="W449" s="20"/>
      <c r="Y449" s="21"/>
      <c r="Z449" s="21"/>
    </row>
    <row r="450" spans="1:26" ht="15.9" customHeight="1" x14ac:dyDescent="0.25">
      <c r="A450" s="6"/>
      <c r="F450" s="15"/>
      <c r="G450" s="15"/>
      <c r="I450" s="15"/>
      <c r="J450" s="15"/>
      <c r="L450" s="18"/>
      <c r="M450" s="18"/>
      <c r="N450" s="18"/>
      <c r="O450" s="15"/>
      <c r="P450" s="15"/>
      <c r="Q450" s="15"/>
      <c r="R450" s="15"/>
      <c r="S450" s="15"/>
      <c r="U450" s="15"/>
      <c r="V450" s="20"/>
      <c r="W450" s="20"/>
      <c r="Y450" s="21"/>
      <c r="Z450" s="21"/>
    </row>
    <row r="451" spans="1:26" ht="15.9" customHeight="1" x14ac:dyDescent="0.25">
      <c r="A451" s="6"/>
      <c r="F451" s="15"/>
      <c r="G451" s="15"/>
      <c r="I451" s="15"/>
      <c r="J451" s="15"/>
      <c r="L451" s="18"/>
      <c r="M451" s="18"/>
      <c r="N451" s="18"/>
      <c r="O451" s="15"/>
      <c r="P451" s="15"/>
      <c r="Q451" s="15"/>
      <c r="R451" s="15"/>
      <c r="S451" s="15"/>
      <c r="U451" s="15"/>
      <c r="V451" s="20"/>
      <c r="W451" s="20"/>
      <c r="Y451" s="21"/>
      <c r="Z451" s="21"/>
    </row>
    <row r="452" spans="1:26" ht="15.9" customHeight="1" x14ac:dyDescent="0.25">
      <c r="A452" s="6"/>
      <c r="F452" s="15"/>
      <c r="G452" s="15"/>
      <c r="I452" s="15"/>
      <c r="J452" s="15"/>
      <c r="L452" s="18"/>
      <c r="M452" s="18"/>
      <c r="N452" s="18"/>
      <c r="O452" s="15"/>
      <c r="P452" s="15"/>
      <c r="Q452" s="15"/>
      <c r="R452" s="15"/>
      <c r="S452" s="15"/>
      <c r="U452" s="15"/>
      <c r="V452" s="20"/>
      <c r="W452" s="20"/>
      <c r="Y452" s="21"/>
      <c r="Z452" s="21"/>
    </row>
    <row r="453" spans="1:26" ht="15.9" customHeight="1" x14ac:dyDescent="0.25">
      <c r="A453" s="6"/>
      <c r="F453" s="15"/>
      <c r="G453" s="15"/>
      <c r="I453" s="15"/>
      <c r="J453" s="15"/>
      <c r="L453" s="18"/>
      <c r="M453" s="18"/>
      <c r="N453" s="18"/>
      <c r="O453" s="15"/>
      <c r="P453" s="15"/>
      <c r="Q453" s="15"/>
      <c r="R453" s="15"/>
      <c r="S453" s="15"/>
      <c r="U453" s="15"/>
      <c r="V453" s="20"/>
      <c r="W453" s="20"/>
      <c r="Y453" s="21"/>
      <c r="Z453" s="21"/>
    </row>
    <row r="454" spans="1:26" ht="15.9" customHeight="1" x14ac:dyDescent="0.25">
      <c r="A454" s="6"/>
      <c r="F454" s="15"/>
      <c r="G454" s="15"/>
      <c r="I454" s="15"/>
      <c r="J454" s="15"/>
      <c r="L454" s="18"/>
      <c r="M454" s="18"/>
      <c r="N454" s="18"/>
      <c r="O454" s="15"/>
      <c r="P454" s="15"/>
      <c r="Q454" s="15"/>
      <c r="R454" s="15"/>
      <c r="S454" s="15"/>
      <c r="U454" s="15"/>
      <c r="V454" s="20"/>
      <c r="W454" s="20"/>
      <c r="Y454" s="21"/>
      <c r="Z454" s="21"/>
    </row>
    <row r="455" spans="1:26" ht="15.9" customHeight="1" x14ac:dyDescent="0.25">
      <c r="A455" s="6"/>
      <c r="F455" s="15"/>
      <c r="G455" s="15"/>
      <c r="I455" s="15"/>
      <c r="J455" s="15"/>
      <c r="L455" s="18"/>
      <c r="M455" s="18"/>
      <c r="N455" s="18"/>
      <c r="O455" s="15"/>
      <c r="P455" s="15"/>
      <c r="Q455" s="15"/>
      <c r="R455" s="15"/>
      <c r="S455" s="15"/>
      <c r="U455" s="15"/>
      <c r="V455" s="20"/>
      <c r="W455" s="20"/>
      <c r="Y455" s="21"/>
      <c r="Z455" s="21"/>
    </row>
    <row r="456" spans="1:26" ht="15.9" customHeight="1" x14ac:dyDescent="0.25">
      <c r="A456" s="6"/>
      <c r="F456" s="15"/>
      <c r="G456" s="15"/>
      <c r="I456" s="15"/>
      <c r="J456" s="15"/>
      <c r="L456" s="18"/>
      <c r="M456" s="18"/>
      <c r="N456" s="18"/>
      <c r="O456" s="15"/>
      <c r="P456" s="15"/>
      <c r="Q456" s="15"/>
      <c r="R456" s="15"/>
      <c r="S456" s="15"/>
      <c r="U456" s="15"/>
      <c r="V456" s="20"/>
      <c r="W456" s="20"/>
      <c r="Y456" s="21"/>
      <c r="Z456" s="21"/>
    </row>
    <row r="457" spans="1:26" ht="15.9" customHeight="1" x14ac:dyDescent="0.25">
      <c r="A457" s="6"/>
      <c r="F457" s="15"/>
      <c r="G457" s="15"/>
      <c r="I457" s="15"/>
      <c r="J457" s="15"/>
      <c r="L457" s="18"/>
      <c r="M457" s="18"/>
      <c r="N457" s="18"/>
      <c r="O457" s="15"/>
      <c r="P457" s="15"/>
      <c r="Q457" s="15"/>
      <c r="R457" s="15"/>
      <c r="S457" s="15"/>
      <c r="U457" s="15"/>
      <c r="V457" s="20"/>
      <c r="W457" s="20"/>
      <c r="Y457" s="21"/>
      <c r="Z457" s="21"/>
    </row>
    <row r="458" spans="1:26" ht="15.9" customHeight="1" x14ac:dyDescent="0.25">
      <c r="A458" s="6"/>
      <c r="F458" s="15"/>
      <c r="G458" s="15"/>
      <c r="I458" s="15"/>
      <c r="J458" s="15"/>
      <c r="L458" s="18"/>
      <c r="M458" s="18"/>
      <c r="N458" s="18"/>
      <c r="O458" s="15"/>
      <c r="P458" s="15"/>
      <c r="Q458" s="15"/>
      <c r="R458" s="15"/>
      <c r="S458" s="15"/>
      <c r="U458" s="15"/>
      <c r="V458" s="20"/>
      <c r="W458" s="20"/>
      <c r="Y458" s="21"/>
      <c r="Z458" s="21"/>
    </row>
    <row r="459" spans="1:26" ht="15.9" customHeight="1" x14ac:dyDescent="0.25">
      <c r="A459" s="6"/>
      <c r="F459" s="15"/>
      <c r="G459" s="15"/>
      <c r="I459" s="15"/>
      <c r="J459" s="15"/>
      <c r="L459" s="18"/>
      <c r="M459" s="18"/>
      <c r="N459" s="18"/>
      <c r="O459" s="15"/>
      <c r="P459" s="15"/>
      <c r="Q459" s="15"/>
      <c r="R459" s="15"/>
      <c r="S459" s="15"/>
      <c r="U459" s="15"/>
      <c r="V459" s="20"/>
      <c r="W459" s="20"/>
      <c r="Y459" s="21"/>
      <c r="Z459" s="21"/>
    </row>
    <row r="460" spans="1:26" ht="15.9" customHeight="1" x14ac:dyDescent="0.25">
      <c r="A460" s="6"/>
      <c r="F460" s="15"/>
      <c r="G460" s="15"/>
      <c r="I460" s="15"/>
      <c r="J460" s="15"/>
      <c r="L460" s="18"/>
      <c r="M460" s="18"/>
      <c r="N460" s="18"/>
      <c r="O460" s="15"/>
      <c r="P460" s="15"/>
      <c r="Q460" s="15"/>
      <c r="R460" s="15"/>
      <c r="S460" s="15"/>
      <c r="U460" s="15"/>
      <c r="V460" s="20"/>
      <c r="W460" s="20"/>
      <c r="Y460" s="21"/>
      <c r="Z460" s="21"/>
    </row>
    <row r="461" spans="1:26" ht="15.9" customHeight="1" x14ac:dyDescent="0.25">
      <c r="A461" s="6"/>
      <c r="F461" s="15"/>
      <c r="G461" s="15"/>
      <c r="I461" s="15"/>
      <c r="J461" s="15"/>
      <c r="L461" s="18"/>
      <c r="M461" s="18"/>
      <c r="N461" s="18"/>
      <c r="O461" s="15"/>
      <c r="P461" s="15"/>
      <c r="Q461" s="15"/>
      <c r="R461" s="15"/>
      <c r="S461" s="15"/>
      <c r="U461" s="15"/>
      <c r="V461" s="20"/>
      <c r="W461" s="20"/>
      <c r="Y461" s="21"/>
      <c r="Z461" s="21"/>
    </row>
    <row r="462" spans="1:26" ht="15.9" customHeight="1" x14ac:dyDescent="0.25">
      <c r="A462" s="6"/>
      <c r="F462" s="15"/>
      <c r="G462" s="15"/>
      <c r="I462" s="15"/>
      <c r="J462" s="15"/>
      <c r="L462" s="18"/>
      <c r="M462" s="18"/>
      <c r="N462" s="18"/>
      <c r="O462" s="15"/>
      <c r="P462" s="15"/>
      <c r="Q462" s="15"/>
      <c r="R462" s="15"/>
      <c r="S462" s="15"/>
      <c r="U462" s="15"/>
      <c r="V462" s="20"/>
      <c r="W462" s="20"/>
      <c r="Y462" s="21"/>
      <c r="Z462" s="21"/>
    </row>
    <row r="463" spans="1:26" ht="15.9" customHeight="1" x14ac:dyDescent="0.25">
      <c r="A463" s="6"/>
      <c r="F463" s="15"/>
      <c r="G463" s="15"/>
      <c r="I463" s="15"/>
      <c r="J463" s="15"/>
      <c r="L463" s="18"/>
      <c r="M463" s="18"/>
      <c r="N463" s="18"/>
      <c r="O463" s="15"/>
      <c r="P463" s="15"/>
      <c r="Q463" s="15"/>
      <c r="R463" s="15"/>
      <c r="S463" s="15"/>
      <c r="U463" s="15"/>
      <c r="V463" s="20"/>
      <c r="W463" s="20"/>
      <c r="Y463" s="21"/>
      <c r="Z463" s="21"/>
    </row>
    <row r="464" spans="1:26" ht="15.9" customHeight="1" x14ac:dyDescent="0.25">
      <c r="A464" s="6"/>
      <c r="F464" s="15"/>
      <c r="G464" s="15"/>
      <c r="I464" s="15"/>
      <c r="J464" s="15"/>
      <c r="L464" s="18"/>
      <c r="M464" s="18"/>
      <c r="N464" s="18"/>
      <c r="O464" s="15"/>
      <c r="P464" s="15"/>
      <c r="Q464" s="15"/>
      <c r="R464" s="15"/>
      <c r="S464" s="15"/>
      <c r="U464" s="15"/>
      <c r="V464" s="20"/>
      <c r="W464" s="20"/>
      <c r="Y464" s="21"/>
      <c r="Z464" s="21"/>
    </row>
    <row r="465" spans="1:26" ht="15.9" customHeight="1" x14ac:dyDescent="0.25">
      <c r="A465" s="6"/>
      <c r="F465" s="15"/>
      <c r="G465" s="15"/>
      <c r="I465" s="15"/>
      <c r="J465" s="15"/>
      <c r="L465" s="18"/>
      <c r="M465" s="18"/>
      <c r="N465" s="18"/>
      <c r="O465" s="15"/>
      <c r="P465" s="15"/>
      <c r="Q465" s="15"/>
      <c r="R465" s="15"/>
      <c r="S465" s="15"/>
      <c r="U465" s="15"/>
      <c r="V465" s="20"/>
      <c r="W465" s="20"/>
      <c r="Y465" s="21"/>
      <c r="Z465" s="21"/>
    </row>
    <row r="466" spans="1:26" ht="15.9" customHeight="1" x14ac:dyDescent="0.25">
      <c r="A466" s="6"/>
      <c r="F466" s="15"/>
      <c r="G466" s="15"/>
      <c r="I466" s="15"/>
      <c r="J466" s="15"/>
      <c r="L466" s="18"/>
      <c r="M466" s="18"/>
      <c r="N466" s="18"/>
      <c r="O466" s="15"/>
      <c r="P466" s="15"/>
      <c r="Q466" s="15"/>
      <c r="R466" s="15"/>
      <c r="S466" s="15"/>
      <c r="U466" s="15"/>
      <c r="V466" s="20"/>
      <c r="W466" s="20"/>
      <c r="Y466" s="21"/>
      <c r="Z466" s="21"/>
    </row>
    <row r="467" spans="1:26" ht="15.9" customHeight="1" x14ac:dyDescent="0.25">
      <c r="A467" s="6"/>
      <c r="F467" s="15"/>
      <c r="G467" s="15"/>
      <c r="I467" s="15"/>
      <c r="J467" s="15"/>
      <c r="L467" s="18"/>
      <c r="M467" s="18"/>
      <c r="N467" s="18"/>
      <c r="O467" s="15"/>
      <c r="P467" s="15"/>
      <c r="Q467" s="15"/>
      <c r="R467" s="15"/>
      <c r="S467" s="15"/>
      <c r="U467" s="15"/>
      <c r="V467" s="20"/>
      <c r="W467" s="20"/>
      <c r="Y467" s="21"/>
      <c r="Z467" s="21"/>
    </row>
    <row r="468" spans="1:26" ht="15.9" customHeight="1" x14ac:dyDescent="0.25">
      <c r="A468" s="6"/>
      <c r="F468" s="15"/>
      <c r="G468" s="15"/>
      <c r="I468" s="15"/>
      <c r="J468" s="15"/>
      <c r="L468" s="18"/>
      <c r="M468" s="18"/>
      <c r="N468" s="18"/>
      <c r="O468" s="15"/>
      <c r="P468" s="15"/>
      <c r="Q468" s="15"/>
      <c r="R468" s="15"/>
      <c r="S468" s="15"/>
      <c r="U468" s="15"/>
      <c r="V468" s="20"/>
      <c r="W468" s="20"/>
      <c r="Y468" s="21"/>
      <c r="Z468" s="21"/>
    </row>
    <row r="469" spans="1:26" ht="15.9" customHeight="1" x14ac:dyDescent="0.25">
      <c r="A469" s="6"/>
      <c r="F469" s="15"/>
      <c r="G469" s="15"/>
      <c r="I469" s="15"/>
      <c r="J469" s="15"/>
      <c r="L469" s="18"/>
      <c r="M469" s="18"/>
      <c r="N469" s="18"/>
      <c r="O469" s="15"/>
      <c r="P469" s="15"/>
      <c r="Q469" s="15"/>
      <c r="R469" s="15"/>
      <c r="S469" s="15"/>
      <c r="U469" s="15"/>
      <c r="V469" s="20"/>
      <c r="W469" s="20"/>
      <c r="Y469" s="21"/>
      <c r="Z469" s="21"/>
    </row>
    <row r="470" spans="1:26" ht="15.9" customHeight="1" x14ac:dyDescent="0.25">
      <c r="A470" s="6"/>
      <c r="F470" s="15"/>
      <c r="G470" s="15"/>
      <c r="I470" s="15"/>
      <c r="J470" s="15"/>
      <c r="L470" s="18"/>
      <c r="M470" s="18"/>
      <c r="N470" s="18"/>
      <c r="O470" s="15"/>
      <c r="P470" s="15"/>
      <c r="Q470" s="15"/>
      <c r="R470" s="15"/>
      <c r="S470" s="15"/>
      <c r="U470" s="15"/>
      <c r="V470" s="20"/>
      <c r="W470" s="20"/>
      <c r="Y470" s="21"/>
      <c r="Z470" s="21"/>
    </row>
    <row r="471" spans="1:26" ht="15.9" customHeight="1" x14ac:dyDescent="0.25">
      <c r="A471" s="6"/>
      <c r="F471" s="15"/>
      <c r="G471" s="15"/>
      <c r="I471" s="15"/>
      <c r="J471" s="15"/>
      <c r="L471" s="18"/>
      <c r="M471" s="18"/>
      <c r="N471" s="18"/>
      <c r="O471" s="15"/>
      <c r="P471" s="15"/>
      <c r="Q471" s="15"/>
      <c r="R471" s="15"/>
      <c r="S471" s="15"/>
      <c r="U471" s="15"/>
      <c r="V471" s="20"/>
      <c r="W471" s="20"/>
      <c r="Y471" s="21"/>
      <c r="Z471" s="21"/>
    </row>
    <row r="472" spans="1:26" ht="15.9" customHeight="1" x14ac:dyDescent="0.25">
      <c r="A472" s="6"/>
      <c r="F472" s="15"/>
      <c r="G472" s="15"/>
      <c r="I472" s="15"/>
      <c r="J472" s="15"/>
      <c r="L472" s="18"/>
      <c r="M472" s="18"/>
      <c r="N472" s="18"/>
      <c r="O472" s="15"/>
      <c r="P472" s="15"/>
      <c r="Q472" s="15"/>
      <c r="R472" s="15"/>
      <c r="S472" s="15"/>
      <c r="U472" s="15"/>
      <c r="V472" s="20"/>
      <c r="W472" s="20"/>
      <c r="Y472" s="21"/>
      <c r="Z472" s="21"/>
    </row>
    <row r="473" spans="1:26" ht="15.9" customHeight="1" x14ac:dyDescent="0.25">
      <c r="A473" s="6"/>
      <c r="F473" s="15"/>
      <c r="G473" s="15"/>
      <c r="I473" s="15"/>
      <c r="J473" s="15"/>
      <c r="L473" s="18"/>
      <c r="M473" s="18"/>
      <c r="N473" s="18"/>
      <c r="O473" s="15"/>
      <c r="P473" s="15"/>
      <c r="Q473" s="15"/>
      <c r="R473" s="15"/>
      <c r="S473" s="15"/>
      <c r="U473" s="15"/>
      <c r="V473" s="20"/>
      <c r="W473" s="20"/>
      <c r="Y473" s="21"/>
      <c r="Z473" s="21"/>
    </row>
    <row r="474" spans="1:26" ht="15.9" customHeight="1" x14ac:dyDescent="0.25">
      <c r="A474" s="6"/>
      <c r="F474" s="15"/>
      <c r="G474" s="15"/>
      <c r="I474" s="15"/>
      <c r="J474" s="15"/>
      <c r="L474" s="18"/>
      <c r="M474" s="18"/>
      <c r="N474" s="18"/>
      <c r="O474" s="15"/>
      <c r="P474" s="15"/>
      <c r="Q474" s="15"/>
      <c r="R474" s="15"/>
      <c r="S474" s="15"/>
      <c r="U474" s="15"/>
      <c r="V474" s="20"/>
      <c r="W474" s="20"/>
      <c r="Y474" s="21"/>
      <c r="Z474" s="21"/>
    </row>
    <row r="475" spans="1:26" ht="15.9" customHeight="1" x14ac:dyDescent="0.25">
      <c r="A475" s="6"/>
      <c r="F475" s="15"/>
      <c r="G475" s="15"/>
      <c r="I475" s="15"/>
      <c r="J475" s="15"/>
      <c r="L475" s="18"/>
      <c r="M475" s="18"/>
      <c r="N475" s="18"/>
      <c r="O475" s="15"/>
      <c r="P475" s="15"/>
      <c r="Q475" s="15"/>
      <c r="R475" s="15"/>
      <c r="S475" s="15"/>
      <c r="U475" s="15"/>
      <c r="V475" s="20"/>
      <c r="W475" s="20"/>
      <c r="Y475" s="21"/>
      <c r="Z475" s="21"/>
    </row>
    <row r="476" spans="1:26" ht="15.9" customHeight="1" x14ac:dyDescent="0.25">
      <c r="A476" s="6"/>
      <c r="F476" s="15"/>
      <c r="G476" s="15"/>
      <c r="I476" s="15"/>
      <c r="J476" s="15"/>
      <c r="L476" s="18"/>
      <c r="M476" s="18"/>
      <c r="N476" s="18"/>
      <c r="O476" s="15"/>
      <c r="P476" s="15"/>
      <c r="Q476" s="15"/>
      <c r="R476" s="15"/>
      <c r="S476" s="15"/>
      <c r="U476" s="15"/>
      <c r="V476" s="20"/>
      <c r="W476" s="20"/>
      <c r="Y476" s="21"/>
      <c r="Z476" s="21"/>
    </row>
    <row r="477" spans="1:26" ht="15.9" customHeight="1" x14ac:dyDescent="0.25">
      <c r="A477" s="6"/>
      <c r="F477" s="15"/>
      <c r="G477" s="15"/>
      <c r="I477" s="15"/>
      <c r="J477" s="15"/>
      <c r="L477" s="18"/>
      <c r="M477" s="18"/>
      <c r="N477" s="18"/>
      <c r="O477" s="15"/>
      <c r="P477" s="15"/>
      <c r="Q477" s="15"/>
      <c r="R477" s="15"/>
      <c r="S477" s="15"/>
      <c r="U477" s="15"/>
      <c r="V477" s="20"/>
      <c r="W477" s="20"/>
      <c r="Y477" s="21"/>
      <c r="Z477" s="21"/>
    </row>
    <row r="478" spans="1:26" ht="15.9" customHeight="1" x14ac:dyDescent="0.25">
      <c r="A478" s="6"/>
      <c r="F478" s="15"/>
      <c r="G478" s="15"/>
      <c r="I478" s="15"/>
      <c r="J478" s="15"/>
      <c r="L478" s="18"/>
      <c r="M478" s="18"/>
      <c r="N478" s="18"/>
      <c r="O478" s="15"/>
      <c r="P478" s="15"/>
      <c r="Q478" s="15"/>
      <c r="R478" s="15"/>
      <c r="S478" s="15"/>
      <c r="U478" s="15"/>
      <c r="V478" s="20"/>
      <c r="W478" s="20"/>
      <c r="Y478" s="21"/>
      <c r="Z478" s="21"/>
    </row>
    <row r="479" spans="1:26" ht="15.9" customHeight="1" x14ac:dyDescent="0.25">
      <c r="A479" s="6"/>
      <c r="F479" s="15"/>
      <c r="G479" s="15"/>
      <c r="I479" s="15"/>
      <c r="J479" s="15"/>
      <c r="L479" s="18"/>
      <c r="M479" s="18"/>
      <c r="N479" s="18"/>
      <c r="O479" s="15"/>
      <c r="P479" s="15"/>
      <c r="Q479" s="15"/>
      <c r="R479" s="15"/>
      <c r="S479" s="15"/>
      <c r="U479" s="15"/>
      <c r="V479" s="20"/>
      <c r="W479" s="20"/>
      <c r="Y479" s="21"/>
      <c r="Z479" s="21"/>
    </row>
    <row r="480" spans="1:26" ht="15.9" customHeight="1" x14ac:dyDescent="0.25">
      <c r="A480" s="6"/>
      <c r="F480" s="15"/>
      <c r="G480" s="15"/>
      <c r="I480" s="15"/>
      <c r="J480" s="15"/>
      <c r="L480" s="18"/>
      <c r="M480" s="18"/>
      <c r="N480" s="18"/>
      <c r="O480" s="15"/>
      <c r="P480" s="15"/>
      <c r="Q480" s="15"/>
      <c r="R480" s="15"/>
      <c r="S480" s="15"/>
      <c r="U480" s="15"/>
      <c r="V480" s="20"/>
      <c r="W480" s="20"/>
      <c r="Y480" s="21"/>
      <c r="Z480" s="21"/>
    </row>
    <row r="481" spans="1:26" ht="15.9" customHeight="1" x14ac:dyDescent="0.25">
      <c r="A481" s="6"/>
      <c r="F481" s="15"/>
      <c r="G481" s="15"/>
      <c r="I481" s="15"/>
      <c r="J481" s="15"/>
      <c r="L481" s="18"/>
      <c r="M481" s="18"/>
      <c r="N481" s="18"/>
      <c r="O481" s="15"/>
      <c r="P481" s="15"/>
      <c r="Q481" s="15"/>
      <c r="R481" s="15"/>
      <c r="S481" s="15"/>
      <c r="U481" s="15"/>
      <c r="V481" s="20"/>
      <c r="W481" s="20"/>
      <c r="Y481" s="21"/>
      <c r="Z481" s="21"/>
    </row>
    <row r="482" spans="1:26" ht="15.9" customHeight="1" x14ac:dyDescent="0.25">
      <c r="A482" s="6"/>
      <c r="F482" s="15"/>
      <c r="G482" s="15"/>
      <c r="I482" s="15"/>
      <c r="J482" s="15"/>
      <c r="L482" s="18"/>
      <c r="M482" s="18"/>
      <c r="N482" s="18"/>
      <c r="O482" s="15"/>
      <c r="P482" s="15"/>
      <c r="Q482" s="15"/>
      <c r="R482" s="15"/>
      <c r="S482" s="15"/>
      <c r="U482" s="15"/>
      <c r="V482" s="20"/>
      <c r="W482" s="20"/>
      <c r="Y482" s="21"/>
      <c r="Z482" s="21"/>
    </row>
    <row r="483" spans="1:26" ht="15.9" customHeight="1" x14ac:dyDescent="0.25">
      <c r="A483" s="6"/>
      <c r="F483" s="15"/>
      <c r="G483" s="15"/>
      <c r="I483" s="15"/>
      <c r="J483" s="15"/>
      <c r="L483" s="18"/>
      <c r="M483" s="18"/>
      <c r="N483" s="18"/>
      <c r="O483" s="15"/>
      <c r="P483" s="15"/>
      <c r="Q483" s="15"/>
      <c r="R483" s="15"/>
      <c r="S483" s="15"/>
      <c r="U483" s="15"/>
      <c r="V483" s="20"/>
      <c r="W483" s="20"/>
      <c r="Y483" s="21"/>
      <c r="Z483" s="21"/>
    </row>
    <row r="484" spans="1:26" ht="15.9" customHeight="1" x14ac:dyDescent="0.25">
      <c r="A484" s="6"/>
      <c r="F484" s="15"/>
      <c r="G484" s="15"/>
      <c r="I484" s="15"/>
      <c r="J484" s="15"/>
      <c r="L484" s="18"/>
      <c r="M484" s="18"/>
      <c r="N484" s="18"/>
      <c r="O484" s="15"/>
      <c r="P484" s="15"/>
      <c r="Q484" s="15"/>
      <c r="R484" s="15"/>
      <c r="S484" s="15"/>
      <c r="U484" s="15"/>
      <c r="V484" s="20"/>
      <c r="W484" s="20"/>
      <c r="Y484" s="21"/>
      <c r="Z484" s="21"/>
    </row>
    <row r="485" spans="1:26" ht="15.9" customHeight="1" x14ac:dyDescent="0.25">
      <c r="A485" s="6"/>
      <c r="F485" s="15"/>
      <c r="G485" s="15"/>
      <c r="I485" s="15"/>
      <c r="J485" s="15"/>
      <c r="L485" s="18"/>
      <c r="M485" s="18"/>
      <c r="N485" s="18"/>
      <c r="O485" s="15"/>
      <c r="P485" s="15"/>
      <c r="Q485" s="15"/>
      <c r="R485" s="15"/>
      <c r="S485" s="15"/>
      <c r="U485" s="15"/>
      <c r="V485" s="20"/>
      <c r="W485" s="20"/>
      <c r="Y485" s="21"/>
      <c r="Z485" s="21"/>
    </row>
    <row r="486" spans="1:26" ht="15.9" customHeight="1" x14ac:dyDescent="0.25">
      <c r="A486" s="6"/>
      <c r="F486" s="15"/>
      <c r="G486" s="15"/>
      <c r="I486" s="15"/>
      <c r="J486" s="15"/>
      <c r="L486" s="18"/>
      <c r="M486" s="18"/>
      <c r="N486" s="18"/>
      <c r="O486" s="15"/>
      <c r="P486" s="15"/>
      <c r="Q486" s="15"/>
      <c r="R486" s="15"/>
      <c r="S486" s="15"/>
      <c r="U486" s="15"/>
      <c r="V486" s="20"/>
      <c r="W486" s="20"/>
      <c r="Y486" s="21"/>
      <c r="Z486" s="21"/>
    </row>
    <row r="487" spans="1:26" ht="15.9" customHeight="1" x14ac:dyDescent="0.25">
      <c r="A487" s="6"/>
      <c r="F487" s="15"/>
      <c r="G487" s="15"/>
      <c r="I487" s="15"/>
      <c r="J487" s="15"/>
      <c r="L487" s="18"/>
      <c r="M487" s="18"/>
      <c r="N487" s="18"/>
      <c r="O487" s="15"/>
      <c r="P487" s="15"/>
      <c r="Q487" s="15"/>
      <c r="R487" s="15"/>
      <c r="S487" s="15"/>
      <c r="U487" s="15"/>
      <c r="V487" s="20"/>
      <c r="W487" s="20"/>
      <c r="Y487" s="21"/>
      <c r="Z487" s="21"/>
    </row>
    <row r="488" spans="1:26" ht="15.9" customHeight="1" x14ac:dyDescent="0.25">
      <c r="A488" s="6"/>
      <c r="F488" s="15"/>
      <c r="G488" s="15"/>
      <c r="I488" s="15"/>
      <c r="J488" s="15"/>
      <c r="L488" s="18"/>
      <c r="M488" s="18"/>
      <c r="N488" s="18"/>
      <c r="O488" s="15"/>
      <c r="P488" s="15"/>
      <c r="Q488" s="15"/>
      <c r="R488" s="15"/>
      <c r="S488" s="15"/>
      <c r="U488" s="15"/>
      <c r="V488" s="20"/>
      <c r="W488" s="20"/>
      <c r="Y488" s="21"/>
      <c r="Z488" s="21"/>
    </row>
    <row r="489" spans="1:26" ht="15.9" customHeight="1" x14ac:dyDescent="0.25">
      <c r="A489" s="6"/>
      <c r="F489" s="15"/>
      <c r="G489" s="15"/>
      <c r="I489" s="15"/>
      <c r="J489" s="15"/>
      <c r="L489" s="18"/>
      <c r="M489" s="18"/>
      <c r="N489" s="18"/>
      <c r="O489" s="15"/>
      <c r="P489" s="15"/>
      <c r="Q489" s="15"/>
      <c r="R489" s="15"/>
      <c r="S489" s="15"/>
      <c r="U489" s="15"/>
      <c r="V489" s="20"/>
      <c r="W489" s="20"/>
      <c r="Y489" s="21"/>
      <c r="Z489" s="21"/>
    </row>
    <row r="490" spans="1:26" ht="15.9" customHeight="1" x14ac:dyDescent="0.25">
      <c r="A490" s="6"/>
      <c r="F490" s="15"/>
      <c r="G490" s="15"/>
      <c r="I490" s="15"/>
      <c r="J490" s="15"/>
      <c r="L490" s="18"/>
      <c r="M490" s="18"/>
      <c r="N490" s="18"/>
      <c r="O490" s="15"/>
      <c r="P490" s="15"/>
      <c r="Q490" s="15"/>
      <c r="R490" s="15"/>
      <c r="S490" s="15"/>
      <c r="U490" s="15"/>
      <c r="V490" s="20"/>
      <c r="W490" s="20"/>
      <c r="Y490" s="21"/>
      <c r="Z490" s="21"/>
    </row>
    <row r="491" spans="1:26" ht="15.9" customHeight="1" x14ac:dyDescent="0.25">
      <c r="A491" s="6"/>
      <c r="F491" s="15"/>
      <c r="G491" s="15"/>
      <c r="I491" s="15"/>
      <c r="J491" s="15"/>
      <c r="L491" s="18"/>
      <c r="M491" s="18"/>
      <c r="N491" s="18"/>
      <c r="O491" s="15"/>
      <c r="P491" s="15"/>
      <c r="Q491" s="15"/>
      <c r="R491" s="15"/>
      <c r="S491" s="15"/>
      <c r="U491" s="15"/>
      <c r="V491" s="20"/>
      <c r="W491" s="20"/>
      <c r="Y491" s="21"/>
      <c r="Z491" s="21"/>
    </row>
    <row r="492" spans="1:26" ht="15.9" customHeight="1" x14ac:dyDescent="0.25">
      <c r="A492" s="6"/>
      <c r="F492" s="15"/>
      <c r="G492" s="15"/>
      <c r="I492" s="15"/>
      <c r="J492" s="15"/>
      <c r="L492" s="18"/>
      <c r="M492" s="18"/>
      <c r="N492" s="18"/>
      <c r="O492" s="15"/>
      <c r="P492" s="15"/>
      <c r="Q492" s="15"/>
      <c r="R492" s="15"/>
      <c r="S492" s="15"/>
      <c r="U492" s="15"/>
      <c r="V492" s="20"/>
      <c r="W492" s="20"/>
      <c r="Y492" s="21"/>
      <c r="Z492" s="21"/>
    </row>
    <row r="493" spans="1:26" ht="15.9" customHeight="1" x14ac:dyDescent="0.25">
      <c r="A493" s="6"/>
      <c r="F493" s="15"/>
      <c r="G493" s="15"/>
      <c r="I493" s="15"/>
      <c r="J493" s="15"/>
      <c r="L493" s="18"/>
      <c r="M493" s="18"/>
      <c r="N493" s="18"/>
      <c r="O493" s="15"/>
      <c r="P493" s="15"/>
      <c r="Q493" s="15"/>
      <c r="R493" s="15"/>
      <c r="S493" s="15"/>
      <c r="U493" s="15"/>
      <c r="V493" s="20"/>
      <c r="W493" s="20"/>
      <c r="Y493" s="21"/>
      <c r="Z493" s="21"/>
    </row>
    <row r="494" spans="1:26" ht="15.9" customHeight="1" x14ac:dyDescent="0.25">
      <c r="A494" s="6"/>
      <c r="F494" s="15"/>
      <c r="G494" s="15"/>
      <c r="I494" s="15"/>
      <c r="J494" s="15"/>
      <c r="L494" s="18"/>
      <c r="M494" s="18"/>
      <c r="N494" s="18"/>
      <c r="O494" s="15"/>
      <c r="P494" s="15"/>
      <c r="Q494" s="15"/>
      <c r="R494" s="15"/>
      <c r="S494" s="15"/>
      <c r="U494" s="15"/>
      <c r="V494" s="20"/>
      <c r="W494" s="20"/>
      <c r="Y494" s="21"/>
      <c r="Z494" s="21"/>
    </row>
    <row r="495" spans="1:26" ht="15.9" customHeight="1" x14ac:dyDescent="0.25">
      <c r="A495" s="6"/>
      <c r="F495" s="15"/>
      <c r="G495" s="15"/>
      <c r="I495" s="15"/>
      <c r="J495" s="15"/>
      <c r="L495" s="18"/>
      <c r="M495" s="18"/>
      <c r="N495" s="18"/>
      <c r="O495" s="15"/>
      <c r="P495" s="15"/>
      <c r="Q495" s="15"/>
      <c r="R495" s="15"/>
      <c r="S495" s="15"/>
      <c r="U495" s="15"/>
      <c r="V495" s="20"/>
      <c r="W495" s="20"/>
      <c r="Y495" s="21"/>
      <c r="Z495" s="21"/>
    </row>
    <row r="496" spans="1:26" ht="15.9" customHeight="1" x14ac:dyDescent="0.25">
      <c r="A496" s="6"/>
      <c r="F496" s="15"/>
      <c r="G496" s="15"/>
      <c r="I496" s="15"/>
      <c r="J496" s="15"/>
      <c r="L496" s="18"/>
      <c r="M496" s="18"/>
      <c r="N496" s="18"/>
      <c r="O496" s="15"/>
      <c r="P496" s="15"/>
      <c r="Q496" s="15"/>
      <c r="R496" s="15"/>
      <c r="S496" s="15"/>
      <c r="U496" s="15"/>
      <c r="V496" s="20"/>
      <c r="W496" s="20"/>
      <c r="Y496" s="21"/>
      <c r="Z496" s="21"/>
    </row>
    <row r="497" spans="1:26" ht="15.9" customHeight="1" x14ac:dyDescent="0.25">
      <c r="A497" s="6"/>
      <c r="F497" s="15"/>
      <c r="G497" s="15"/>
      <c r="I497" s="15"/>
      <c r="J497" s="15"/>
      <c r="L497" s="18"/>
      <c r="M497" s="18"/>
      <c r="N497" s="18"/>
      <c r="O497" s="15"/>
      <c r="P497" s="15"/>
      <c r="Q497" s="15"/>
      <c r="R497" s="15"/>
      <c r="S497" s="15"/>
      <c r="U497" s="15"/>
      <c r="V497" s="20"/>
      <c r="W497" s="20"/>
      <c r="Y497" s="21"/>
      <c r="Z497" s="21"/>
    </row>
    <row r="498" spans="1:26" ht="15.9" customHeight="1" x14ac:dyDescent="0.25">
      <c r="A498" s="6"/>
      <c r="F498" s="15"/>
      <c r="G498" s="15"/>
      <c r="I498" s="15"/>
      <c r="J498" s="15"/>
      <c r="L498" s="18"/>
      <c r="M498" s="18"/>
      <c r="N498" s="18"/>
      <c r="O498" s="15"/>
      <c r="P498" s="15"/>
      <c r="Q498" s="15"/>
      <c r="R498" s="15"/>
      <c r="S498" s="15"/>
      <c r="U498" s="15"/>
      <c r="V498" s="20"/>
      <c r="W498" s="20"/>
      <c r="Y498" s="21"/>
      <c r="Z498" s="21"/>
    </row>
    <row r="499" spans="1:26" ht="15.9" customHeight="1" x14ac:dyDescent="0.25">
      <c r="A499" s="6"/>
      <c r="F499" s="15"/>
      <c r="G499" s="15"/>
      <c r="I499" s="15"/>
      <c r="J499" s="15"/>
      <c r="L499" s="18"/>
      <c r="M499" s="18"/>
      <c r="N499" s="18"/>
      <c r="O499" s="15"/>
      <c r="P499" s="15"/>
      <c r="Q499" s="15"/>
      <c r="R499" s="15"/>
      <c r="S499" s="15"/>
      <c r="U499" s="15"/>
      <c r="V499" s="20"/>
      <c r="W499" s="20"/>
      <c r="Y499" s="21"/>
      <c r="Z499" s="21"/>
    </row>
    <row r="500" spans="1:26" ht="15.9" customHeight="1" x14ac:dyDescent="0.25">
      <c r="A500" s="6"/>
      <c r="F500" s="15"/>
      <c r="G500" s="15"/>
      <c r="I500" s="15"/>
      <c r="J500" s="15"/>
      <c r="L500" s="18"/>
      <c r="M500" s="18"/>
      <c r="N500" s="18"/>
      <c r="O500" s="15"/>
      <c r="P500" s="15"/>
      <c r="Q500" s="15"/>
      <c r="R500" s="15"/>
      <c r="S500" s="15"/>
      <c r="U500" s="15"/>
      <c r="V500" s="20"/>
      <c r="W500" s="20"/>
      <c r="Y500" s="21"/>
      <c r="Z500" s="21"/>
    </row>
    <row r="501" spans="1:26" ht="15.9" customHeight="1" x14ac:dyDescent="0.25">
      <c r="A501" s="6"/>
      <c r="F501" s="15"/>
      <c r="G501" s="15"/>
      <c r="I501" s="15"/>
      <c r="J501" s="15"/>
      <c r="L501" s="18"/>
      <c r="M501" s="18"/>
      <c r="N501" s="18"/>
      <c r="O501" s="15"/>
      <c r="P501" s="15"/>
      <c r="Q501" s="15"/>
      <c r="R501" s="15"/>
      <c r="S501" s="15"/>
      <c r="U501" s="15"/>
      <c r="V501" s="20"/>
      <c r="W501" s="20"/>
      <c r="Y501" s="21"/>
      <c r="Z501" s="21"/>
    </row>
    <row r="502" spans="1:26" ht="15.9" customHeight="1" x14ac:dyDescent="0.25">
      <c r="A502" s="6"/>
      <c r="F502" s="15"/>
      <c r="G502" s="15"/>
      <c r="I502" s="15"/>
      <c r="J502" s="15"/>
      <c r="L502" s="18"/>
      <c r="M502" s="18"/>
      <c r="N502" s="18"/>
      <c r="O502" s="15"/>
      <c r="P502" s="15"/>
      <c r="Q502" s="15"/>
      <c r="R502" s="15"/>
      <c r="S502" s="15"/>
      <c r="U502" s="15"/>
      <c r="V502" s="20"/>
      <c r="W502" s="20"/>
      <c r="Y502" s="21"/>
      <c r="Z502" s="21"/>
    </row>
    <row r="503" spans="1:26" ht="15.9" customHeight="1" x14ac:dyDescent="0.25">
      <c r="A503" s="6"/>
      <c r="F503" s="15"/>
      <c r="G503" s="15"/>
      <c r="I503" s="15"/>
      <c r="J503" s="15"/>
      <c r="L503" s="18"/>
      <c r="M503" s="18"/>
      <c r="N503" s="18"/>
      <c r="O503" s="15"/>
      <c r="P503" s="15"/>
      <c r="Q503" s="15"/>
      <c r="R503" s="15"/>
      <c r="S503" s="15"/>
      <c r="U503" s="15"/>
      <c r="V503" s="20"/>
      <c r="W503" s="20"/>
      <c r="Y503" s="21"/>
      <c r="Z503" s="21"/>
    </row>
    <row r="504" spans="1:26" ht="15.9" customHeight="1" x14ac:dyDescent="0.25">
      <c r="A504" s="6"/>
      <c r="F504" s="15"/>
      <c r="G504" s="15"/>
      <c r="I504" s="15"/>
      <c r="J504" s="15"/>
      <c r="L504" s="18"/>
      <c r="M504" s="18"/>
      <c r="N504" s="18"/>
      <c r="O504" s="15"/>
      <c r="P504" s="15"/>
      <c r="Q504" s="15"/>
      <c r="R504" s="15"/>
      <c r="S504" s="15"/>
      <c r="U504" s="15"/>
      <c r="V504" s="20"/>
      <c r="W504" s="20"/>
      <c r="Y504" s="21"/>
      <c r="Z504" s="21"/>
    </row>
    <row r="505" spans="1:26" ht="15.9" customHeight="1" x14ac:dyDescent="0.25">
      <c r="A505" s="6"/>
      <c r="F505" s="15"/>
      <c r="G505" s="15"/>
      <c r="I505" s="15"/>
      <c r="J505" s="15"/>
      <c r="L505" s="18"/>
      <c r="M505" s="18"/>
      <c r="N505" s="18"/>
      <c r="O505" s="15"/>
      <c r="P505" s="15"/>
      <c r="Q505" s="15"/>
      <c r="R505" s="15"/>
      <c r="S505" s="15"/>
      <c r="U505" s="15"/>
      <c r="V505" s="20"/>
      <c r="W505" s="20"/>
      <c r="Y505" s="21"/>
      <c r="Z505" s="21"/>
    </row>
    <row r="506" spans="1:26" ht="15.9" customHeight="1" x14ac:dyDescent="0.25">
      <c r="A506" s="6"/>
      <c r="F506" s="15"/>
      <c r="G506" s="15"/>
      <c r="I506" s="15"/>
      <c r="J506" s="15"/>
      <c r="L506" s="18"/>
      <c r="M506" s="18"/>
      <c r="N506" s="18"/>
      <c r="O506" s="15"/>
      <c r="P506" s="15"/>
      <c r="Q506" s="15"/>
      <c r="R506" s="15"/>
      <c r="S506" s="15"/>
      <c r="U506" s="15"/>
      <c r="V506" s="20"/>
      <c r="W506" s="20"/>
      <c r="Y506" s="21"/>
      <c r="Z506" s="21"/>
    </row>
    <row r="507" spans="1:26" ht="15.9" customHeight="1" x14ac:dyDescent="0.25">
      <c r="A507" s="6"/>
      <c r="F507" s="15"/>
      <c r="G507" s="15"/>
      <c r="I507" s="15"/>
      <c r="J507" s="15"/>
      <c r="L507" s="18"/>
      <c r="M507" s="18"/>
      <c r="N507" s="18"/>
      <c r="O507" s="15"/>
      <c r="P507" s="15"/>
      <c r="Q507" s="15"/>
      <c r="R507" s="15"/>
      <c r="S507" s="15"/>
      <c r="U507" s="15"/>
      <c r="V507" s="20"/>
      <c r="W507" s="20"/>
      <c r="Y507" s="21"/>
      <c r="Z507" s="21"/>
    </row>
    <row r="508" spans="1:26" ht="15.9" customHeight="1" x14ac:dyDescent="0.25">
      <c r="A508" s="6"/>
      <c r="F508" s="15"/>
      <c r="G508" s="15"/>
      <c r="I508" s="15"/>
      <c r="J508" s="15"/>
      <c r="L508" s="18"/>
      <c r="M508" s="18"/>
      <c r="N508" s="18"/>
      <c r="O508" s="15"/>
      <c r="P508" s="15"/>
      <c r="Q508" s="15"/>
      <c r="R508" s="15"/>
      <c r="S508" s="15"/>
      <c r="U508" s="15"/>
      <c r="V508" s="20"/>
      <c r="W508" s="20"/>
      <c r="Y508" s="21"/>
      <c r="Z508" s="21"/>
    </row>
    <row r="509" spans="1:26" ht="15.9" customHeight="1" x14ac:dyDescent="0.25">
      <c r="A509" s="6"/>
      <c r="F509" s="15"/>
      <c r="G509" s="15"/>
      <c r="I509" s="15"/>
      <c r="J509" s="15"/>
      <c r="L509" s="18"/>
      <c r="M509" s="18"/>
      <c r="N509" s="18"/>
      <c r="O509" s="15"/>
      <c r="P509" s="15"/>
      <c r="Q509" s="15"/>
      <c r="R509" s="15"/>
      <c r="S509" s="15"/>
      <c r="U509" s="15"/>
      <c r="V509" s="20"/>
      <c r="W509" s="20"/>
      <c r="Y509" s="21"/>
      <c r="Z509" s="21"/>
    </row>
    <row r="510" spans="1:26" ht="15.9" customHeight="1" x14ac:dyDescent="0.25">
      <c r="A510" s="6"/>
      <c r="F510" s="15"/>
      <c r="G510" s="15"/>
      <c r="I510" s="15"/>
      <c r="J510" s="15"/>
      <c r="L510" s="18"/>
      <c r="M510" s="18"/>
      <c r="N510" s="18"/>
      <c r="O510" s="15"/>
      <c r="P510" s="15"/>
      <c r="Q510" s="15"/>
      <c r="R510" s="15"/>
      <c r="S510" s="15"/>
      <c r="U510" s="15"/>
      <c r="V510" s="20"/>
      <c r="W510" s="20"/>
      <c r="Y510" s="21"/>
      <c r="Z510" s="21"/>
    </row>
    <row r="511" spans="1:26" ht="15.9" customHeight="1" x14ac:dyDescent="0.25">
      <c r="A511" s="6"/>
      <c r="F511" s="15"/>
      <c r="G511" s="15"/>
      <c r="I511" s="15"/>
      <c r="J511" s="15"/>
      <c r="L511" s="18"/>
      <c r="M511" s="18"/>
      <c r="N511" s="18"/>
      <c r="O511" s="15"/>
      <c r="P511" s="15"/>
      <c r="Q511" s="15"/>
      <c r="R511" s="15"/>
      <c r="S511" s="15"/>
      <c r="U511" s="15"/>
      <c r="V511" s="20"/>
      <c r="W511" s="20"/>
      <c r="Y511" s="21"/>
      <c r="Z511" s="21"/>
    </row>
    <row r="512" spans="1:26" ht="15.9" customHeight="1" x14ac:dyDescent="0.25">
      <c r="A512" s="6"/>
      <c r="F512" s="15"/>
      <c r="G512" s="15"/>
      <c r="I512" s="15"/>
      <c r="J512" s="15"/>
      <c r="L512" s="18"/>
      <c r="M512" s="18"/>
      <c r="N512" s="18"/>
      <c r="O512" s="15"/>
      <c r="P512" s="15"/>
      <c r="Q512" s="15"/>
      <c r="R512" s="15"/>
      <c r="S512" s="15"/>
      <c r="U512" s="15"/>
      <c r="V512" s="20"/>
      <c r="W512" s="20"/>
      <c r="Y512" s="21"/>
      <c r="Z512" s="21"/>
    </row>
    <row r="513" spans="1:26" ht="15.9" customHeight="1" x14ac:dyDescent="0.25">
      <c r="A513" s="6"/>
      <c r="F513" s="15"/>
      <c r="G513" s="15"/>
      <c r="I513" s="15"/>
      <c r="J513" s="15"/>
      <c r="L513" s="18"/>
      <c r="M513" s="18"/>
      <c r="N513" s="18"/>
      <c r="O513" s="15"/>
      <c r="P513" s="15"/>
      <c r="Q513" s="15"/>
      <c r="R513" s="15"/>
      <c r="S513" s="15"/>
      <c r="U513" s="15"/>
      <c r="V513" s="20"/>
      <c r="W513" s="20"/>
      <c r="Y513" s="21"/>
      <c r="Z513" s="21"/>
    </row>
    <row r="514" spans="1:26" ht="15.9" customHeight="1" x14ac:dyDescent="0.25">
      <c r="A514" s="6"/>
      <c r="F514" s="15"/>
      <c r="G514" s="15"/>
      <c r="I514" s="15"/>
      <c r="J514" s="15"/>
      <c r="L514" s="18"/>
      <c r="M514" s="18"/>
      <c r="N514" s="18"/>
      <c r="O514" s="15"/>
      <c r="P514" s="15"/>
      <c r="Q514" s="15"/>
      <c r="R514" s="15"/>
      <c r="S514" s="15"/>
      <c r="U514" s="15"/>
      <c r="V514" s="20"/>
      <c r="W514" s="20"/>
      <c r="Y514" s="21"/>
      <c r="Z514" s="21"/>
    </row>
    <row r="515" spans="1:26" ht="15.9" customHeight="1" x14ac:dyDescent="0.25">
      <c r="A515" s="6"/>
      <c r="F515" s="15"/>
      <c r="G515" s="15"/>
      <c r="I515" s="15"/>
      <c r="J515" s="15"/>
      <c r="L515" s="18"/>
      <c r="M515" s="18"/>
      <c r="N515" s="18"/>
      <c r="O515" s="15"/>
      <c r="P515" s="15"/>
      <c r="Q515" s="15"/>
      <c r="R515" s="15"/>
      <c r="S515" s="15"/>
      <c r="U515" s="15"/>
      <c r="V515" s="20"/>
      <c r="W515" s="20"/>
      <c r="Y515" s="21"/>
      <c r="Z515" s="21"/>
    </row>
    <row r="516" spans="1:26" ht="15.9" customHeight="1" x14ac:dyDescent="0.25">
      <c r="A516" s="6"/>
      <c r="F516" s="15"/>
      <c r="G516" s="15"/>
      <c r="I516" s="15"/>
      <c r="J516" s="15"/>
      <c r="L516" s="18"/>
      <c r="M516" s="18"/>
      <c r="N516" s="18"/>
      <c r="O516" s="15"/>
      <c r="P516" s="15"/>
      <c r="Q516" s="15"/>
      <c r="R516" s="15"/>
      <c r="S516" s="15"/>
      <c r="U516" s="15"/>
      <c r="V516" s="20"/>
      <c r="W516" s="20"/>
      <c r="Y516" s="21"/>
      <c r="Z516" s="21"/>
    </row>
    <row r="517" spans="1:26" ht="15.9" customHeight="1" x14ac:dyDescent="0.25">
      <c r="A517" s="6"/>
      <c r="F517" s="15"/>
      <c r="G517" s="15"/>
      <c r="I517" s="15"/>
      <c r="J517" s="15"/>
      <c r="L517" s="18"/>
      <c r="M517" s="18"/>
      <c r="N517" s="18"/>
      <c r="O517" s="15"/>
      <c r="P517" s="15"/>
      <c r="Q517" s="15"/>
      <c r="R517" s="15"/>
      <c r="S517" s="15"/>
      <c r="U517" s="15"/>
      <c r="V517" s="20"/>
      <c r="W517" s="20"/>
      <c r="Y517" s="21"/>
      <c r="Z517" s="21"/>
    </row>
    <row r="518" spans="1:26" ht="15.9" customHeight="1" x14ac:dyDescent="0.25">
      <c r="A518" s="6"/>
      <c r="F518" s="15"/>
      <c r="G518" s="15"/>
      <c r="I518" s="15"/>
      <c r="J518" s="15"/>
      <c r="L518" s="18"/>
      <c r="M518" s="18"/>
      <c r="N518" s="18"/>
      <c r="O518" s="15"/>
      <c r="P518" s="15"/>
      <c r="Q518" s="15"/>
      <c r="R518" s="15"/>
      <c r="S518" s="15"/>
      <c r="U518" s="15"/>
      <c r="V518" s="20"/>
      <c r="W518" s="20"/>
      <c r="Y518" s="21"/>
      <c r="Z518" s="21"/>
    </row>
    <row r="519" spans="1:26" ht="15.9" customHeight="1" x14ac:dyDescent="0.25">
      <c r="A519" s="6"/>
      <c r="F519" s="15"/>
      <c r="G519" s="15"/>
      <c r="I519" s="15"/>
      <c r="J519" s="15"/>
      <c r="L519" s="18"/>
      <c r="M519" s="18"/>
      <c r="N519" s="18"/>
      <c r="O519" s="15"/>
      <c r="P519" s="15"/>
      <c r="Q519" s="15"/>
      <c r="R519" s="15"/>
      <c r="S519" s="15"/>
      <c r="U519" s="15"/>
      <c r="V519" s="20"/>
      <c r="W519" s="20"/>
      <c r="Y519" s="21"/>
      <c r="Z519" s="21"/>
    </row>
    <row r="520" spans="1:26" ht="15.9" customHeight="1" x14ac:dyDescent="0.25">
      <c r="A520" s="6"/>
      <c r="F520" s="15"/>
      <c r="G520" s="15"/>
      <c r="I520" s="15"/>
      <c r="J520" s="15"/>
      <c r="L520" s="18"/>
      <c r="M520" s="18"/>
      <c r="N520" s="18"/>
      <c r="O520" s="15"/>
      <c r="P520" s="15"/>
      <c r="Q520" s="15"/>
      <c r="R520" s="15"/>
      <c r="S520" s="15"/>
      <c r="U520" s="15"/>
      <c r="V520" s="20"/>
      <c r="W520" s="20"/>
      <c r="Y520" s="21"/>
      <c r="Z520" s="21"/>
    </row>
    <row r="521" spans="1:26" ht="15.9" customHeight="1" x14ac:dyDescent="0.25">
      <c r="A521" s="6"/>
      <c r="F521" s="15"/>
      <c r="G521" s="15"/>
      <c r="I521" s="15"/>
      <c r="J521" s="15"/>
      <c r="L521" s="18"/>
      <c r="M521" s="18"/>
      <c r="N521" s="18"/>
      <c r="O521" s="15"/>
      <c r="P521" s="15"/>
      <c r="Q521" s="15"/>
      <c r="R521" s="15"/>
      <c r="S521" s="15"/>
      <c r="U521" s="15"/>
      <c r="V521" s="20"/>
      <c r="W521" s="20"/>
      <c r="Y521" s="21"/>
      <c r="Z521" s="21"/>
    </row>
    <row r="522" spans="1:26" ht="15.9" customHeight="1" x14ac:dyDescent="0.25">
      <c r="A522" s="6"/>
      <c r="F522" s="15"/>
      <c r="G522" s="15"/>
      <c r="I522" s="15"/>
      <c r="J522" s="15"/>
      <c r="L522" s="18"/>
      <c r="M522" s="18"/>
      <c r="N522" s="18"/>
      <c r="O522" s="15"/>
      <c r="P522" s="15"/>
      <c r="Q522" s="15"/>
      <c r="R522" s="15"/>
      <c r="S522" s="15"/>
      <c r="U522" s="15"/>
      <c r="V522" s="20"/>
      <c r="W522" s="20"/>
      <c r="Y522" s="21"/>
      <c r="Z522" s="21"/>
    </row>
    <row r="523" spans="1:26" ht="15.9" customHeight="1" x14ac:dyDescent="0.25">
      <c r="A523" s="6"/>
      <c r="F523" s="15"/>
      <c r="G523" s="15"/>
      <c r="I523" s="15"/>
      <c r="J523" s="15"/>
      <c r="L523" s="18"/>
      <c r="M523" s="18"/>
      <c r="N523" s="18"/>
      <c r="O523" s="15"/>
      <c r="P523" s="15"/>
      <c r="Q523" s="15"/>
      <c r="R523" s="15"/>
      <c r="S523" s="15"/>
      <c r="U523" s="15"/>
      <c r="V523" s="20"/>
      <c r="W523" s="20"/>
      <c r="Y523" s="21"/>
      <c r="Z523" s="21"/>
    </row>
    <row r="524" spans="1:26" ht="15.9" customHeight="1" x14ac:dyDescent="0.25">
      <c r="A524" s="6"/>
      <c r="F524" s="15"/>
      <c r="G524" s="15"/>
      <c r="I524" s="15"/>
      <c r="J524" s="15"/>
      <c r="L524" s="18"/>
      <c r="M524" s="18"/>
      <c r="N524" s="18"/>
      <c r="O524" s="15"/>
      <c r="P524" s="15"/>
      <c r="Q524" s="15"/>
      <c r="R524" s="15"/>
      <c r="S524" s="15"/>
      <c r="U524" s="15"/>
      <c r="V524" s="20"/>
      <c r="W524" s="20"/>
      <c r="Y524" s="21"/>
      <c r="Z524" s="21"/>
    </row>
    <row r="525" spans="1:26" ht="15.9" customHeight="1" x14ac:dyDescent="0.25">
      <c r="A525" s="6"/>
      <c r="F525" s="15"/>
      <c r="G525" s="15"/>
      <c r="I525" s="15"/>
      <c r="J525" s="15"/>
      <c r="L525" s="18"/>
      <c r="M525" s="18"/>
      <c r="N525" s="18"/>
      <c r="O525" s="15"/>
      <c r="P525" s="15"/>
      <c r="Q525" s="15"/>
      <c r="R525" s="15"/>
      <c r="S525" s="15"/>
      <c r="U525" s="15"/>
      <c r="V525" s="20"/>
      <c r="W525" s="20"/>
      <c r="Y525" s="21"/>
      <c r="Z525" s="21"/>
    </row>
    <row r="526" spans="1:26" ht="15.9" customHeight="1" x14ac:dyDescent="0.25">
      <c r="A526" s="6"/>
      <c r="F526" s="15"/>
      <c r="G526" s="15"/>
      <c r="I526" s="15"/>
      <c r="J526" s="15"/>
      <c r="L526" s="18"/>
      <c r="M526" s="18"/>
      <c r="N526" s="18"/>
      <c r="O526" s="15"/>
      <c r="P526" s="15"/>
      <c r="Q526" s="15"/>
      <c r="R526" s="15"/>
      <c r="S526" s="15"/>
      <c r="U526" s="15"/>
      <c r="V526" s="20"/>
      <c r="W526" s="20"/>
      <c r="Y526" s="21"/>
      <c r="Z526" s="21"/>
    </row>
    <row r="527" spans="1:26" ht="15.9" customHeight="1" x14ac:dyDescent="0.25">
      <c r="A527" s="6"/>
      <c r="F527" s="15"/>
      <c r="G527" s="15"/>
      <c r="I527" s="15"/>
      <c r="J527" s="15"/>
      <c r="L527" s="18"/>
      <c r="M527" s="18"/>
      <c r="N527" s="18"/>
      <c r="O527" s="15"/>
      <c r="P527" s="15"/>
      <c r="Q527" s="15"/>
      <c r="R527" s="15"/>
      <c r="S527" s="15"/>
      <c r="U527" s="15"/>
      <c r="V527" s="20"/>
      <c r="W527" s="20"/>
      <c r="Y527" s="21"/>
      <c r="Z527" s="21"/>
    </row>
    <row r="528" spans="1:26" ht="15.9" customHeight="1" x14ac:dyDescent="0.25">
      <c r="A528" s="6"/>
      <c r="F528" s="15"/>
      <c r="G528" s="15"/>
      <c r="I528" s="15"/>
      <c r="J528" s="15"/>
      <c r="L528" s="18"/>
      <c r="M528" s="18"/>
      <c r="N528" s="18"/>
      <c r="O528" s="15"/>
      <c r="P528" s="15"/>
      <c r="Q528" s="15"/>
      <c r="R528" s="15"/>
      <c r="S528" s="15"/>
      <c r="U528" s="15"/>
      <c r="V528" s="20"/>
      <c r="W528" s="20"/>
      <c r="Y528" s="21"/>
      <c r="Z528" s="21"/>
    </row>
    <row r="529" spans="1:26" ht="15.9" customHeight="1" x14ac:dyDescent="0.25">
      <c r="A529" s="6"/>
      <c r="F529" s="15"/>
      <c r="G529" s="15"/>
      <c r="I529" s="15"/>
      <c r="J529" s="15"/>
      <c r="L529" s="18"/>
      <c r="M529" s="18"/>
      <c r="N529" s="18"/>
      <c r="O529" s="15"/>
      <c r="P529" s="15"/>
      <c r="Q529" s="15"/>
      <c r="R529" s="15"/>
      <c r="S529" s="15"/>
      <c r="U529" s="15"/>
      <c r="V529" s="20"/>
      <c r="W529" s="20"/>
      <c r="Y529" s="21"/>
      <c r="Z529" s="21"/>
    </row>
    <row r="530" spans="1:26" ht="15.9" customHeight="1" x14ac:dyDescent="0.25">
      <c r="A530" s="6"/>
      <c r="F530" s="15"/>
      <c r="G530" s="15"/>
      <c r="I530" s="15"/>
      <c r="J530" s="15"/>
      <c r="L530" s="18"/>
      <c r="M530" s="18"/>
      <c r="N530" s="18"/>
      <c r="O530" s="15"/>
      <c r="P530" s="15"/>
      <c r="Q530" s="15"/>
      <c r="R530" s="15"/>
      <c r="S530" s="15"/>
      <c r="U530" s="15"/>
      <c r="V530" s="20"/>
      <c r="W530" s="20"/>
      <c r="Y530" s="21"/>
      <c r="Z530" s="21"/>
    </row>
    <row r="531" spans="1:26" ht="15.9" customHeight="1" x14ac:dyDescent="0.25">
      <c r="A531" s="6"/>
      <c r="F531" s="15"/>
      <c r="G531" s="15"/>
      <c r="I531" s="15"/>
      <c r="J531" s="15"/>
      <c r="L531" s="18"/>
      <c r="M531" s="18"/>
      <c r="N531" s="18"/>
      <c r="O531" s="15"/>
      <c r="P531" s="15"/>
      <c r="Q531" s="15"/>
      <c r="R531" s="15"/>
      <c r="S531" s="15"/>
      <c r="U531" s="15"/>
      <c r="V531" s="20"/>
      <c r="W531" s="20"/>
      <c r="Y531" s="21"/>
      <c r="Z531" s="21"/>
    </row>
    <row r="532" spans="1:26" ht="15.9" customHeight="1" x14ac:dyDescent="0.25">
      <c r="A532" s="6"/>
      <c r="F532" s="15"/>
      <c r="G532" s="15"/>
      <c r="I532" s="15"/>
      <c r="J532" s="15"/>
      <c r="L532" s="18"/>
      <c r="M532" s="18"/>
      <c r="N532" s="18"/>
      <c r="O532" s="15"/>
      <c r="P532" s="15"/>
      <c r="Q532" s="15"/>
      <c r="R532" s="15"/>
      <c r="S532" s="15"/>
      <c r="U532" s="15"/>
      <c r="V532" s="20"/>
      <c r="W532" s="20"/>
      <c r="Y532" s="21"/>
      <c r="Z532" s="21"/>
    </row>
    <row r="533" spans="1:26" ht="15.9" customHeight="1" x14ac:dyDescent="0.25">
      <c r="A533" s="6"/>
      <c r="F533" s="15"/>
      <c r="G533" s="15"/>
      <c r="I533" s="15"/>
      <c r="J533" s="15"/>
      <c r="L533" s="18"/>
      <c r="M533" s="18"/>
      <c r="N533" s="18"/>
      <c r="O533" s="15"/>
      <c r="P533" s="15"/>
      <c r="Q533" s="15"/>
      <c r="R533" s="15"/>
      <c r="S533" s="15"/>
      <c r="U533" s="15"/>
      <c r="V533" s="20"/>
      <c r="W533" s="20"/>
      <c r="Y533" s="21"/>
      <c r="Z533" s="21"/>
    </row>
    <row r="534" spans="1:26" ht="15.9" customHeight="1" x14ac:dyDescent="0.25">
      <c r="A534" s="6"/>
      <c r="F534" s="15"/>
      <c r="G534" s="15"/>
      <c r="I534" s="15"/>
      <c r="J534" s="15"/>
      <c r="L534" s="18"/>
      <c r="M534" s="18"/>
      <c r="N534" s="18"/>
      <c r="O534" s="15"/>
      <c r="P534" s="15"/>
      <c r="Q534" s="15"/>
      <c r="R534" s="15"/>
      <c r="S534" s="15"/>
      <c r="U534" s="15"/>
      <c r="V534" s="20"/>
      <c r="W534" s="20"/>
      <c r="Y534" s="21"/>
      <c r="Z534" s="21"/>
    </row>
    <row r="535" spans="1:26" ht="15.9" customHeight="1" x14ac:dyDescent="0.25">
      <c r="A535" s="6"/>
      <c r="F535" s="15"/>
      <c r="G535" s="15"/>
      <c r="I535" s="15"/>
      <c r="J535" s="15"/>
      <c r="L535" s="18"/>
      <c r="M535" s="18"/>
      <c r="N535" s="18"/>
      <c r="O535" s="15"/>
      <c r="P535" s="15"/>
      <c r="Q535" s="15"/>
      <c r="R535" s="15"/>
      <c r="S535" s="15"/>
      <c r="U535" s="15"/>
      <c r="V535" s="20"/>
      <c r="W535" s="20"/>
      <c r="Y535" s="21"/>
      <c r="Z535" s="21"/>
    </row>
    <row r="536" spans="1:26" ht="15.9" customHeight="1" x14ac:dyDescent="0.25">
      <c r="A536" s="6"/>
      <c r="F536" s="15"/>
      <c r="G536" s="15"/>
      <c r="I536" s="15"/>
      <c r="J536" s="15"/>
      <c r="L536" s="18"/>
      <c r="M536" s="18"/>
      <c r="N536" s="18"/>
      <c r="O536" s="15"/>
      <c r="P536" s="15"/>
      <c r="Q536" s="15"/>
      <c r="R536" s="15"/>
      <c r="S536" s="15"/>
      <c r="U536" s="15"/>
      <c r="V536" s="20"/>
      <c r="W536" s="20"/>
      <c r="Y536" s="21"/>
      <c r="Z536" s="21"/>
    </row>
    <row r="537" spans="1:26" ht="15.9" customHeight="1" x14ac:dyDescent="0.25">
      <c r="A537" s="6"/>
      <c r="F537" s="15"/>
      <c r="G537" s="15"/>
      <c r="I537" s="15"/>
      <c r="J537" s="15"/>
      <c r="L537" s="18"/>
      <c r="M537" s="18"/>
      <c r="N537" s="18"/>
      <c r="O537" s="15"/>
      <c r="P537" s="15"/>
      <c r="Q537" s="15"/>
      <c r="R537" s="15"/>
      <c r="S537" s="15"/>
      <c r="U537" s="15"/>
      <c r="V537" s="20"/>
      <c r="W537" s="20"/>
      <c r="Y537" s="21"/>
      <c r="Z537" s="21"/>
    </row>
    <row r="538" spans="1:26" ht="15.9" customHeight="1" x14ac:dyDescent="0.25">
      <c r="A538" s="6"/>
      <c r="F538" s="15"/>
      <c r="G538" s="15"/>
      <c r="I538" s="15"/>
      <c r="J538" s="15"/>
      <c r="L538" s="18"/>
      <c r="M538" s="18"/>
      <c r="N538" s="18"/>
      <c r="O538" s="15"/>
      <c r="P538" s="15"/>
      <c r="Q538" s="15"/>
      <c r="R538" s="15"/>
      <c r="S538" s="15"/>
      <c r="U538" s="15"/>
      <c r="V538" s="20"/>
      <c r="W538" s="20"/>
      <c r="Y538" s="21"/>
      <c r="Z538" s="21"/>
    </row>
    <row r="539" spans="1:26" ht="15.9" customHeight="1" x14ac:dyDescent="0.25">
      <c r="A539" s="6"/>
      <c r="F539" s="15"/>
      <c r="G539" s="15"/>
      <c r="I539" s="15"/>
      <c r="J539" s="15"/>
      <c r="L539" s="18"/>
      <c r="M539" s="18"/>
      <c r="N539" s="18"/>
      <c r="O539" s="15"/>
      <c r="P539" s="15"/>
      <c r="Q539" s="15"/>
      <c r="R539" s="15"/>
      <c r="S539" s="15"/>
      <c r="U539" s="15"/>
      <c r="V539" s="20"/>
      <c r="W539" s="20"/>
      <c r="Y539" s="21"/>
      <c r="Z539" s="21"/>
    </row>
    <row r="540" spans="1:26" ht="15.9" customHeight="1" x14ac:dyDescent="0.25">
      <c r="A540" s="6"/>
      <c r="F540" s="15"/>
      <c r="G540" s="15"/>
      <c r="I540" s="15"/>
      <c r="J540" s="15"/>
      <c r="L540" s="18"/>
      <c r="M540" s="18"/>
      <c r="N540" s="18"/>
      <c r="O540" s="15"/>
      <c r="P540" s="15"/>
      <c r="Q540" s="15"/>
      <c r="R540" s="15"/>
      <c r="S540" s="15"/>
      <c r="U540" s="15"/>
      <c r="V540" s="20"/>
      <c r="W540" s="20"/>
      <c r="Y540" s="21"/>
      <c r="Z540" s="21"/>
    </row>
    <row r="541" spans="1:26" ht="15.9" customHeight="1" x14ac:dyDescent="0.25">
      <c r="A541" s="6"/>
      <c r="F541" s="15"/>
      <c r="G541" s="15"/>
      <c r="I541" s="15"/>
      <c r="J541" s="15"/>
      <c r="L541" s="18"/>
      <c r="M541" s="18"/>
      <c r="N541" s="18"/>
      <c r="O541" s="15"/>
      <c r="P541" s="15"/>
      <c r="Q541" s="15"/>
      <c r="R541" s="15"/>
      <c r="S541" s="15"/>
      <c r="U541" s="15"/>
      <c r="V541" s="20"/>
      <c r="W541" s="20"/>
      <c r="Y541" s="21"/>
      <c r="Z541" s="21"/>
    </row>
    <row r="542" spans="1:26" ht="15.9" customHeight="1" x14ac:dyDescent="0.25">
      <c r="A542" s="6"/>
      <c r="F542" s="15"/>
      <c r="G542" s="15"/>
      <c r="I542" s="15"/>
      <c r="J542" s="15"/>
      <c r="L542" s="18"/>
      <c r="M542" s="18"/>
      <c r="N542" s="18"/>
      <c r="O542" s="15"/>
      <c r="P542" s="15"/>
      <c r="Q542" s="15"/>
      <c r="R542" s="15"/>
      <c r="S542" s="15"/>
      <c r="U542" s="15"/>
      <c r="V542" s="20"/>
      <c r="W542" s="20"/>
      <c r="Y542" s="21"/>
      <c r="Z542" s="21"/>
    </row>
    <row r="543" spans="1:26" ht="15.9" customHeight="1" x14ac:dyDescent="0.25">
      <c r="A543" s="6"/>
      <c r="F543" s="15"/>
      <c r="G543" s="15"/>
      <c r="I543" s="15"/>
      <c r="J543" s="15"/>
      <c r="L543" s="18"/>
      <c r="M543" s="18"/>
      <c r="N543" s="18"/>
      <c r="O543" s="15"/>
      <c r="P543" s="15"/>
      <c r="Q543" s="15"/>
      <c r="R543" s="15"/>
      <c r="S543" s="15"/>
      <c r="U543" s="15"/>
      <c r="V543" s="20"/>
      <c r="W543" s="20"/>
      <c r="Y543" s="21"/>
      <c r="Z543" s="21"/>
    </row>
    <row r="544" spans="1:26" ht="15.9" customHeight="1" x14ac:dyDescent="0.25">
      <c r="A544" s="6"/>
      <c r="F544" s="15"/>
      <c r="G544" s="15"/>
      <c r="I544" s="15"/>
      <c r="J544" s="15"/>
      <c r="L544" s="18"/>
      <c r="M544" s="18"/>
      <c r="N544" s="18"/>
      <c r="O544" s="15"/>
      <c r="P544" s="15"/>
      <c r="Q544" s="15"/>
      <c r="R544" s="15"/>
      <c r="S544" s="15"/>
      <c r="U544" s="15"/>
      <c r="V544" s="20"/>
      <c r="W544" s="20"/>
      <c r="Y544" s="21"/>
      <c r="Z544" s="21"/>
    </row>
    <row r="545" spans="1:26" ht="15.9" customHeight="1" x14ac:dyDescent="0.25">
      <c r="A545" s="6"/>
      <c r="F545" s="15"/>
      <c r="G545" s="15"/>
      <c r="I545" s="15"/>
      <c r="J545" s="15"/>
      <c r="L545" s="18"/>
      <c r="M545" s="18"/>
      <c r="N545" s="18"/>
      <c r="O545" s="15"/>
      <c r="P545" s="15"/>
      <c r="Q545" s="15"/>
      <c r="R545" s="15"/>
      <c r="S545" s="15"/>
      <c r="U545" s="15"/>
      <c r="V545" s="20"/>
      <c r="W545" s="20"/>
      <c r="Y545" s="21"/>
      <c r="Z545" s="21"/>
    </row>
    <row r="546" spans="1:26" ht="15.9" customHeight="1" x14ac:dyDescent="0.25">
      <c r="A546" s="6"/>
      <c r="F546" s="15"/>
      <c r="G546" s="15"/>
      <c r="I546" s="15"/>
      <c r="J546" s="15"/>
      <c r="L546" s="18"/>
      <c r="M546" s="18"/>
      <c r="N546" s="18"/>
      <c r="O546" s="15"/>
      <c r="P546" s="15"/>
      <c r="Q546" s="15"/>
      <c r="R546" s="15"/>
      <c r="S546" s="15"/>
      <c r="U546" s="15"/>
      <c r="V546" s="20"/>
      <c r="W546" s="20"/>
      <c r="Y546" s="21"/>
      <c r="Z546" s="21"/>
    </row>
    <row r="547" spans="1:26" ht="15.9" customHeight="1" x14ac:dyDescent="0.25">
      <c r="A547" s="6"/>
      <c r="F547" s="15"/>
      <c r="G547" s="15"/>
      <c r="I547" s="15"/>
      <c r="J547" s="15"/>
      <c r="L547" s="18"/>
      <c r="M547" s="18"/>
      <c r="N547" s="18"/>
      <c r="O547" s="15"/>
      <c r="P547" s="15"/>
      <c r="Q547" s="15"/>
      <c r="R547" s="15"/>
      <c r="S547" s="15"/>
      <c r="U547" s="15"/>
      <c r="V547" s="20"/>
      <c r="W547" s="20"/>
      <c r="Y547" s="21"/>
      <c r="Z547" s="21"/>
    </row>
    <row r="548" spans="1:26" ht="15.9" customHeight="1" x14ac:dyDescent="0.25">
      <c r="A548" s="6"/>
      <c r="F548" s="15"/>
      <c r="G548" s="15"/>
      <c r="I548" s="15"/>
      <c r="J548" s="15"/>
      <c r="L548" s="18"/>
      <c r="M548" s="18"/>
      <c r="N548" s="18"/>
      <c r="O548" s="15"/>
      <c r="P548" s="15"/>
      <c r="Q548" s="15"/>
      <c r="R548" s="15"/>
      <c r="S548" s="15"/>
      <c r="U548" s="15"/>
      <c r="V548" s="20"/>
      <c r="W548" s="20"/>
      <c r="Y548" s="21"/>
      <c r="Z548" s="21"/>
    </row>
    <row r="549" spans="1:26" ht="15.9" customHeight="1" x14ac:dyDescent="0.25">
      <c r="A549" s="6"/>
      <c r="F549" s="15"/>
      <c r="G549" s="15"/>
      <c r="I549" s="15"/>
      <c r="J549" s="15"/>
      <c r="L549" s="18"/>
      <c r="M549" s="18"/>
      <c r="N549" s="18"/>
      <c r="O549" s="15"/>
      <c r="P549" s="15"/>
      <c r="Q549" s="15"/>
      <c r="R549" s="15"/>
      <c r="S549" s="15"/>
      <c r="U549" s="15"/>
      <c r="V549" s="20"/>
      <c r="W549" s="20"/>
      <c r="Y549" s="21"/>
      <c r="Z549" s="21"/>
    </row>
    <row r="550" spans="1:26" ht="15.9" customHeight="1" x14ac:dyDescent="0.25">
      <c r="A550" s="6"/>
      <c r="F550" s="15"/>
      <c r="G550" s="15"/>
      <c r="I550" s="15"/>
      <c r="J550" s="15"/>
      <c r="L550" s="18"/>
      <c r="M550" s="18"/>
      <c r="N550" s="18"/>
      <c r="O550" s="15"/>
      <c r="P550" s="15"/>
      <c r="Q550" s="15"/>
      <c r="R550" s="15"/>
      <c r="S550" s="15"/>
      <c r="U550" s="15"/>
      <c r="V550" s="20"/>
      <c r="W550" s="20"/>
      <c r="Y550" s="21"/>
      <c r="Z550" s="21"/>
    </row>
    <row r="551" spans="1:26" ht="15.9" customHeight="1" x14ac:dyDescent="0.25">
      <c r="A551" s="6"/>
      <c r="F551" s="15"/>
      <c r="G551" s="15"/>
      <c r="I551" s="15"/>
      <c r="J551" s="15"/>
      <c r="L551" s="18"/>
      <c r="M551" s="18"/>
      <c r="N551" s="18"/>
      <c r="O551" s="15"/>
      <c r="P551" s="15"/>
      <c r="Q551" s="15"/>
      <c r="R551" s="15"/>
      <c r="S551" s="15"/>
      <c r="U551" s="15"/>
      <c r="V551" s="20"/>
      <c r="W551" s="20"/>
      <c r="Y551" s="21"/>
      <c r="Z551" s="21"/>
    </row>
    <row r="552" spans="1:26" ht="15.9" customHeight="1" x14ac:dyDescent="0.25">
      <c r="A552" s="6"/>
      <c r="F552" s="15"/>
      <c r="G552" s="15"/>
      <c r="I552" s="15"/>
      <c r="J552" s="15"/>
      <c r="L552" s="18"/>
      <c r="M552" s="18"/>
      <c r="N552" s="18"/>
      <c r="O552" s="15"/>
      <c r="P552" s="15"/>
      <c r="Q552" s="15"/>
      <c r="R552" s="15"/>
      <c r="S552" s="15"/>
      <c r="U552" s="15"/>
      <c r="V552" s="20"/>
      <c r="W552" s="20"/>
      <c r="Y552" s="21"/>
      <c r="Z552" s="21"/>
    </row>
    <row r="553" spans="1:26" ht="15.9" customHeight="1" x14ac:dyDescent="0.25">
      <c r="A553" s="6"/>
      <c r="F553" s="15"/>
      <c r="G553" s="15"/>
      <c r="I553" s="15"/>
      <c r="J553" s="15"/>
      <c r="L553" s="18"/>
      <c r="M553" s="18"/>
      <c r="N553" s="18"/>
      <c r="O553" s="15"/>
      <c r="P553" s="15"/>
      <c r="Q553" s="15"/>
      <c r="R553" s="15"/>
      <c r="S553" s="15"/>
      <c r="U553" s="15"/>
      <c r="V553" s="20"/>
      <c r="W553" s="20"/>
      <c r="Y553" s="21"/>
      <c r="Z553" s="21"/>
    </row>
    <row r="554" spans="1:26" ht="15.9" customHeight="1" x14ac:dyDescent="0.25">
      <c r="A554" s="6"/>
      <c r="F554" s="15"/>
      <c r="G554" s="15"/>
      <c r="I554" s="15"/>
      <c r="J554" s="15"/>
      <c r="L554" s="18"/>
      <c r="M554" s="18"/>
      <c r="N554" s="18"/>
      <c r="O554" s="15"/>
      <c r="P554" s="15"/>
      <c r="Q554" s="15"/>
      <c r="R554" s="15"/>
      <c r="S554" s="15"/>
      <c r="U554" s="15"/>
      <c r="V554" s="20"/>
      <c r="W554" s="20"/>
      <c r="Y554" s="21"/>
      <c r="Z554" s="21"/>
    </row>
    <row r="555" spans="1:26" ht="15.9" customHeight="1" x14ac:dyDescent="0.25">
      <c r="A555" s="6"/>
      <c r="F555" s="15"/>
      <c r="G555" s="15"/>
      <c r="I555" s="15"/>
      <c r="J555" s="15"/>
      <c r="L555" s="18"/>
      <c r="M555" s="18"/>
      <c r="N555" s="18"/>
      <c r="O555" s="15"/>
      <c r="P555" s="15"/>
      <c r="Q555" s="15"/>
      <c r="R555" s="15"/>
      <c r="S555" s="15"/>
      <c r="U555" s="15"/>
      <c r="V555" s="20"/>
      <c r="W555" s="20"/>
      <c r="Y555" s="21"/>
      <c r="Z555" s="21"/>
    </row>
    <row r="556" spans="1:26" ht="15.9" customHeight="1" x14ac:dyDescent="0.25">
      <c r="A556" s="6"/>
      <c r="F556" s="15"/>
      <c r="G556" s="15"/>
      <c r="I556" s="15"/>
      <c r="J556" s="15"/>
      <c r="L556" s="18"/>
      <c r="M556" s="18"/>
      <c r="N556" s="18"/>
      <c r="O556" s="15"/>
      <c r="P556" s="15"/>
      <c r="Q556" s="15"/>
      <c r="R556" s="15"/>
      <c r="S556" s="15"/>
      <c r="U556" s="15"/>
      <c r="V556" s="20"/>
      <c r="W556" s="20"/>
      <c r="Y556" s="21"/>
      <c r="Z556" s="21"/>
    </row>
    <row r="557" spans="1:26" ht="15.9" customHeight="1" x14ac:dyDescent="0.25">
      <c r="A557" s="6"/>
      <c r="F557" s="15"/>
      <c r="G557" s="15"/>
      <c r="I557" s="15"/>
      <c r="J557" s="15"/>
      <c r="L557" s="18"/>
      <c r="M557" s="18"/>
      <c r="N557" s="18"/>
      <c r="O557" s="15"/>
      <c r="P557" s="15"/>
      <c r="Q557" s="15"/>
      <c r="R557" s="15"/>
      <c r="S557" s="15"/>
      <c r="U557" s="15"/>
      <c r="V557" s="20"/>
      <c r="W557" s="20"/>
      <c r="Y557" s="21"/>
      <c r="Z557" s="21"/>
    </row>
    <row r="558" spans="1:26" ht="15.9" customHeight="1" x14ac:dyDescent="0.25">
      <c r="A558" s="6"/>
      <c r="F558" s="15"/>
      <c r="G558" s="15"/>
      <c r="I558" s="15"/>
      <c r="J558" s="15"/>
      <c r="L558" s="18"/>
      <c r="M558" s="18"/>
      <c r="N558" s="18"/>
      <c r="O558" s="15"/>
      <c r="P558" s="15"/>
      <c r="Q558" s="15"/>
      <c r="R558" s="15"/>
      <c r="S558" s="15"/>
      <c r="U558" s="15"/>
      <c r="V558" s="20"/>
      <c r="W558" s="20"/>
      <c r="Y558" s="21"/>
      <c r="Z558" s="21"/>
    </row>
    <row r="559" spans="1:26" ht="15.9" customHeight="1" x14ac:dyDescent="0.25">
      <c r="A559" s="6"/>
      <c r="F559" s="15"/>
      <c r="G559" s="15"/>
      <c r="I559" s="15"/>
      <c r="J559" s="15"/>
      <c r="L559" s="18"/>
      <c r="M559" s="18"/>
      <c r="N559" s="18"/>
      <c r="O559" s="15"/>
      <c r="P559" s="15"/>
      <c r="Q559" s="15"/>
      <c r="R559" s="15"/>
      <c r="S559" s="15"/>
      <c r="U559" s="15"/>
      <c r="V559" s="20"/>
      <c r="W559" s="20"/>
      <c r="Y559" s="21"/>
      <c r="Z559" s="21"/>
    </row>
    <row r="560" spans="1:26" ht="15.9" customHeight="1" x14ac:dyDescent="0.25">
      <c r="A560" s="6"/>
      <c r="F560" s="15"/>
      <c r="G560" s="15"/>
      <c r="I560" s="15"/>
      <c r="J560" s="15"/>
      <c r="L560" s="18"/>
      <c r="M560" s="18"/>
      <c r="N560" s="18"/>
      <c r="O560" s="15"/>
      <c r="P560" s="15"/>
      <c r="Q560" s="15"/>
      <c r="R560" s="15"/>
      <c r="S560" s="15"/>
      <c r="U560" s="15"/>
      <c r="V560" s="20"/>
      <c r="W560" s="20"/>
      <c r="Y560" s="21"/>
      <c r="Z560" s="21"/>
    </row>
    <row r="561" spans="1:26" ht="15.9" customHeight="1" x14ac:dyDescent="0.25">
      <c r="A561" s="6"/>
      <c r="F561" s="15"/>
      <c r="G561" s="15"/>
      <c r="I561" s="15"/>
      <c r="J561" s="15"/>
      <c r="L561" s="18"/>
      <c r="M561" s="18"/>
      <c r="N561" s="18"/>
      <c r="O561" s="15"/>
      <c r="P561" s="15"/>
      <c r="Q561" s="15"/>
      <c r="R561" s="15"/>
      <c r="S561" s="15"/>
      <c r="U561" s="15"/>
      <c r="V561" s="20"/>
      <c r="W561" s="20"/>
      <c r="Y561" s="21"/>
      <c r="Z561" s="21"/>
    </row>
    <row r="562" spans="1:26" ht="15.9" customHeight="1" x14ac:dyDescent="0.25">
      <c r="A562" s="6"/>
      <c r="F562" s="15"/>
      <c r="G562" s="15"/>
      <c r="I562" s="15"/>
      <c r="J562" s="15"/>
      <c r="L562" s="18"/>
      <c r="M562" s="18"/>
      <c r="N562" s="18"/>
      <c r="O562" s="15"/>
      <c r="P562" s="15"/>
      <c r="Q562" s="15"/>
      <c r="R562" s="15"/>
      <c r="S562" s="15"/>
      <c r="U562" s="15"/>
      <c r="V562" s="20"/>
      <c r="W562" s="20"/>
      <c r="Y562" s="21"/>
      <c r="Z562" s="21"/>
    </row>
    <row r="563" spans="1:26" ht="15.9" customHeight="1" x14ac:dyDescent="0.25">
      <c r="A563" s="6"/>
      <c r="F563" s="15"/>
      <c r="G563" s="15"/>
      <c r="I563" s="15"/>
      <c r="J563" s="15"/>
      <c r="L563" s="18"/>
      <c r="M563" s="18"/>
      <c r="N563" s="18"/>
      <c r="O563" s="15"/>
      <c r="P563" s="15"/>
      <c r="Q563" s="15"/>
      <c r="R563" s="15"/>
      <c r="S563" s="15"/>
      <c r="U563" s="15"/>
      <c r="V563" s="20"/>
      <c r="W563" s="20"/>
      <c r="Y563" s="21"/>
      <c r="Z563" s="21"/>
    </row>
    <row r="564" spans="1:26" ht="15.9" customHeight="1" x14ac:dyDescent="0.25">
      <c r="A564" s="6"/>
      <c r="F564" s="15"/>
      <c r="G564" s="15"/>
      <c r="I564" s="15"/>
      <c r="J564" s="15"/>
      <c r="L564" s="18"/>
      <c r="M564" s="18"/>
      <c r="N564" s="18"/>
      <c r="O564" s="15"/>
      <c r="P564" s="15"/>
      <c r="Q564" s="15"/>
      <c r="R564" s="15"/>
      <c r="S564" s="15"/>
      <c r="U564" s="15"/>
      <c r="V564" s="20"/>
      <c r="W564" s="20"/>
      <c r="Y564" s="21"/>
      <c r="Z564" s="21"/>
    </row>
    <row r="565" spans="1:26" ht="15.9" customHeight="1" x14ac:dyDescent="0.25">
      <c r="A565" s="6"/>
      <c r="F565" s="15"/>
      <c r="G565" s="15"/>
      <c r="I565" s="15"/>
      <c r="J565" s="15"/>
      <c r="L565" s="18"/>
      <c r="M565" s="18"/>
      <c r="N565" s="18"/>
      <c r="O565" s="15"/>
      <c r="P565" s="15"/>
      <c r="Q565" s="15"/>
      <c r="R565" s="15"/>
      <c r="S565" s="15"/>
      <c r="U565" s="15"/>
      <c r="V565" s="20"/>
      <c r="W565" s="20"/>
      <c r="Y565" s="21"/>
      <c r="Z565" s="21"/>
    </row>
    <row r="566" spans="1:26" ht="15.9" customHeight="1" x14ac:dyDescent="0.25">
      <c r="A566" s="6"/>
      <c r="F566" s="15"/>
      <c r="G566" s="15"/>
      <c r="I566" s="15"/>
      <c r="J566" s="15"/>
      <c r="L566" s="18"/>
      <c r="M566" s="18"/>
      <c r="N566" s="18"/>
      <c r="O566" s="15"/>
      <c r="P566" s="15"/>
      <c r="Q566" s="15"/>
      <c r="R566" s="15"/>
      <c r="S566" s="15"/>
      <c r="U566" s="15"/>
      <c r="V566" s="20"/>
      <c r="W566" s="20"/>
      <c r="Y566" s="21"/>
      <c r="Z566" s="21"/>
    </row>
    <row r="567" spans="1:26" ht="15.9" customHeight="1" x14ac:dyDescent="0.25">
      <c r="A567" s="6"/>
      <c r="F567" s="15"/>
      <c r="G567" s="15"/>
      <c r="I567" s="15"/>
      <c r="J567" s="15"/>
      <c r="L567" s="18"/>
      <c r="M567" s="18"/>
      <c r="N567" s="18"/>
      <c r="O567" s="15"/>
      <c r="P567" s="15"/>
      <c r="Q567" s="15"/>
      <c r="R567" s="15"/>
      <c r="S567" s="15"/>
      <c r="U567" s="15"/>
      <c r="V567" s="20"/>
      <c r="W567" s="20"/>
      <c r="Y567" s="21"/>
      <c r="Z567" s="21"/>
    </row>
    <row r="568" spans="1:26" ht="15.9" customHeight="1" x14ac:dyDescent="0.25">
      <c r="A568" s="6"/>
      <c r="F568" s="15"/>
      <c r="G568" s="15"/>
      <c r="I568" s="15"/>
      <c r="J568" s="15"/>
      <c r="L568" s="18"/>
      <c r="M568" s="18"/>
      <c r="N568" s="18"/>
      <c r="O568" s="15"/>
      <c r="P568" s="15"/>
      <c r="Q568" s="15"/>
      <c r="R568" s="15"/>
      <c r="S568" s="15"/>
      <c r="U568" s="15"/>
      <c r="V568" s="20"/>
      <c r="W568" s="20"/>
      <c r="Y568" s="21"/>
      <c r="Z568" s="21"/>
    </row>
    <row r="569" spans="1:26" ht="15.9" customHeight="1" x14ac:dyDescent="0.25">
      <c r="A569" s="6"/>
      <c r="F569" s="15"/>
      <c r="G569" s="15"/>
      <c r="I569" s="15"/>
      <c r="J569" s="15"/>
      <c r="L569" s="18"/>
      <c r="M569" s="18"/>
      <c r="N569" s="18"/>
      <c r="O569" s="15"/>
      <c r="P569" s="15"/>
      <c r="Q569" s="15"/>
      <c r="R569" s="15"/>
      <c r="S569" s="15"/>
      <c r="U569" s="15"/>
      <c r="V569" s="20"/>
      <c r="W569" s="20"/>
      <c r="Y569" s="21"/>
      <c r="Z569" s="21"/>
    </row>
    <row r="570" spans="1:26" ht="15.9" customHeight="1" x14ac:dyDescent="0.25">
      <c r="A570" s="6"/>
      <c r="F570" s="15"/>
      <c r="G570" s="15"/>
      <c r="I570" s="15"/>
      <c r="J570" s="15"/>
      <c r="L570" s="18"/>
      <c r="M570" s="18"/>
      <c r="N570" s="18"/>
      <c r="O570" s="15"/>
      <c r="P570" s="15"/>
      <c r="Q570" s="15"/>
      <c r="R570" s="15"/>
      <c r="S570" s="15"/>
      <c r="U570" s="15"/>
      <c r="V570" s="20"/>
      <c r="W570" s="20"/>
      <c r="Y570" s="21"/>
      <c r="Z570" s="21"/>
    </row>
    <row r="571" spans="1:26" ht="15.9" customHeight="1" x14ac:dyDescent="0.25">
      <c r="A571" s="6"/>
      <c r="F571" s="15"/>
      <c r="G571" s="15"/>
      <c r="I571" s="15"/>
      <c r="J571" s="15"/>
      <c r="L571" s="18"/>
      <c r="M571" s="18"/>
      <c r="N571" s="18"/>
      <c r="O571" s="15"/>
      <c r="P571" s="15"/>
      <c r="Q571" s="15"/>
      <c r="R571" s="15"/>
      <c r="S571" s="15"/>
      <c r="U571" s="15"/>
      <c r="V571" s="20"/>
      <c r="W571" s="20"/>
      <c r="Y571" s="21"/>
      <c r="Z571" s="21"/>
    </row>
    <row r="572" spans="1:26" ht="15.9" customHeight="1" x14ac:dyDescent="0.25">
      <c r="A572" s="6"/>
      <c r="F572" s="15"/>
      <c r="G572" s="15"/>
      <c r="I572" s="15"/>
      <c r="J572" s="15"/>
      <c r="L572" s="18"/>
      <c r="M572" s="18"/>
      <c r="N572" s="18"/>
      <c r="O572" s="15"/>
      <c r="P572" s="15"/>
      <c r="Q572" s="15"/>
      <c r="R572" s="15"/>
      <c r="S572" s="15"/>
      <c r="U572" s="15"/>
      <c r="V572" s="20"/>
      <c r="W572" s="20"/>
      <c r="Y572" s="21"/>
      <c r="Z572" s="21"/>
    </row>
    <row r="573" spans="1:26" ht="15.9" customHeight="1" x14ac:dyDescent="0.25">
      <c r="A573" s="6"/>
      <c r="F573" s="15"/>
      <c r="G573" s="15"/>
      <c r="I573" s="15"/>
      <c r="J573" s="15"/>
      <c r="L573" s="18"/>
      <c r="M573" s="18"/>
      <c r="N573" s="18"/>
      <c r="O573" s="15"/>
      <c r="P573" s="15"/>
      <c r="Q573" s="15"/>
      <c r="R573" s="15"/>
      <c r="S573" s="15"/>
      <c r="U573" s="15"/>
      <c r="V573" s="20"/>
      <c r="W573" s="20"/>
      <c r="Y573" s="21"/>
      <c r="Z573" s="21"/>
    </row>
    <row r="574" spans="1:26" ht="15.9" customHeight="1" x14ac:dyDescent="0.25">
      <c r="A574" s="6"/>
      <c r="F574" s="15"/>
      <c r="G574" s="15"/>
      <c r="I574" s="15"/>
      <c r="J574" s="15"/>
      <c r="L574" s="18"/>
      <c r="M574" s="18"/>
      <c r="N574" s="18"/>
      <c r="O574" s="15"/>
      <c r="P574" s="15"/>
      <c r="Q574" s="15"/>
      <c r="R574" s="15"/>
      <c r="S574" s="15"/>
      <c r="U574" s="15"/>
      <c r="V574" s="20"/>
      <c r="W574" s="20"/>
      <c r="Y574" s="21"/>
      <c r="Z574" s="21"/>
    </row>
    <row r="575" spans="1:26" ht="15.9" customHeight="1" x14ac:dyDescent="0.25">
      <c r="A575" s="6"/>
      <c r="F575" s="15"/>
      <c r="G575" s="15"/>
      <c r="I575" s="15"/>
      <c r="J575" s="15"/>
      <c r="L575" s="18"/>
      <c r="M575" s="18"/>
      <c r="N575" s="18"/>
      <c r="O575" s="15"/>
      <c r="P575" s="15"/>
      <c r="Q575" s="15"/>
      <c r="R575" s="15"/>
      <c r="S575" s="15"/>
      <c r="U575" s="15"/>
      <c r="V575" s="20"/>
      <c r="W575" s="20"/>
      <c r="Y575" s="21"/>
      <c r="Z575" s="21"/>
    </row>
    <row r="576" spans="1:26" ht="15.9" customHeight="1" x14ac:dyDescent="0.25">
      <c r="A576" s="6"/>
      <c r="F576" s="15"/>
      <c r="G576" s="15"/>
      <c r="I576" s="15"/>
      <c r="J576" s="15"/>
      <c r="L576" s="18"/>
      <c r="M576" s="18"/>
      <c r="N576" s="18"/>
      <c r="O576" s="15"/>
      <c r="P576" s="15"/>
      <c r="Q576" s="15"/>
      <c r="R576" s="15"/>
      <c r="S576" s="15"/>
      <c r="U576" s="15"/>
      <c r="V576" s="20"/>
      <c r="W576" s="20"/>
      <c r="Y576" s="21"/>
      <c r="Z576" s="21"/>
    </row>
    <row r="577" spans="1:26" ht="15.9" customHeight="1" x14ac:dyDescent="0.25">
      <c r="A577" s="6"/>
      <c r="F577" s="15"/>
      <c r="G577" s="15"/>
      <c r="I577" s="15"/>
      <c r="J577" s="15"/>
      <c r="L577" s="18"/>
      <c r="M577" s="18"/>
      <c r="N577" s="18"/>
      <c r="O577" s="15"/>
      <c r="P577" s="15"/>
      <c r="Q577" s="15"/>
      <c r="R577" s="15"/>
      <c r="S577" s="15"/>
      <c r="U577" s="15"/>
      <c r="V577" s="20"/>
      <c r="W577" s="20"/>
      <c r="Y577" s="21"/>
      <c r="Z577" s="21"/>
    </row>
    <row r="578" spans="1:26" ht="15.9" customHeight="1" x14ac:dyDescent="0.25">
      <c r="A578" s="6"/>
      <c r="F578" s="15"/>
      <c r="G578" s="15"/>
      <c r="I578" s="15"/>
      <c r="J578" s="15"/>
      <c r="L578" s="18"/>
      <c r="M578" s="18"/>
      <c r="N578" s="18"/>
      <c r="O578" s="15"/>
      <c r="P578" s="15"/>
      <c r="Q578" s="15"/>
      <c r="R578" s="15"/>
      <c r="S578" s="15"/>
      <c r="U578" s="15"/>
      <c r="V578" s="20"/>
      <c r="W578" s="20"/>
      <c r="Y578" s="21"/>
      <c r="Z578" s="21"/>
    </row>
    <row r="579" spans="1:26" ht="15.9" customHeight="1" x14ac:dyDescent="0.25">
      <c r="A579" s="6"/>
      <c r="F579" s="15"/>
      <c r="G579" s="15"/>
      <c r="I579" s="15"/>
      <c r="J579" s="15"/>
      <c r="L579" s="18"/>
      <c r="M579" s="18"/>
      <c r="N579" s="18"/>
      <c r="O579" s="15"/>
      <c r="P579" s="15"/>
      <c r="Q579" s="15"/>
      <c r="R579" s="15"/>
      <c r="S579" s="15"/>
      <c r="U579" s="15"/>
      <c r="V579" s="20"/>
      <c r="W579" s="20"/>
      <c r="Y579" s="21"/>
      <c r="Z579" s="21"/>
    </row>
    <row r="580" spans="1:26" ht="15.9" customHeight="1" x14ac:dyDescent="0.25">
      <c r="A580" s="6"/>
      <c r="F580" s="15"/>
      <c r="G580" s="15"/>
      <c r="I580" s="15"/>
      <c r="J580" s="15"/>
      <c r="L580" s="18"/>
      <c r="M580" s="18"/>
      <c r="N580" s="18"/>
      <c r="O580" s="15"/>
      <c r="P580" s="15"/>
      <c r="Q580" s="15"/>
      <c r="R580" s="15"/>
      <c r="S580" s="15"/>
      <c r="U580" s="15"/>
      <c r="V580" s="20"/>
      <c r="W580" s="20"/>
      <c r="Y580" s="21"/>
      <c r="Z580" s="21"/>
    </row>
    <row r="581" spans="1:26" ht="15.9" customHeight="1" x14ac:dyDescent="0.25">
      <c r="A581" s="6"/>
      <c r="F581" s="15"/>
      <c r="G581" s="15"/>
      <c r="I581" s="15"/>
      <c r="J581" s="15"/>
      <c r="L581" s="18"/>
      <c r="M581" s="18"/>
      <c r="N581" s="18"/>
      <c r="O581" s="15"/>
      <c r="P581" s="15"/>
      <c r="Q581" s="15"/>
      <c r="R581" s="15"/>
      <c r="S581" s="15"/>
      <c r="U581" s="15"/>
      <c r="V581" s="20"/>
      <c r="W581" s="20"/>
      <c r="Y581" s="21"/>
      <c r="Z581" s="21"/>
    </row>
    <row r="582" spans="1:26" ht="15.9" customHeight="1" x14ac:dyDescent="0.25">
      <c r="A582" s="6"/>
      <c r="F582" s="15"/>
      <c r="G582" s="15"/>
      <c r="I582" s="15"/>
      <c r="J582" s="15"/>
      <c r="L582" s="18"/>
      <c r="M582" s="18"/>
      <c r="N582" s="18"/>
      <c r="O582" s="15"/>
      <c r="P582" s="15"/>
      <c r="Q582" s="15"/>
      <c r="R582" s="15"/>
      <c r="S582" s="15"/>
      <c r="U582" s="15"/>
      <c r="V582" s="20"/>
      <c r="W582" s="20"/>
      <c r="Y582" s="21"/>
      <c r="Z582" s="21"/>
    </row>
    <row r="583" spans="1:26" ht="15.9" customHeight="1" x14ac:dyDescent="0.25">
      <c r="A583" s="6"/>
      <c r="F583" s="15"/>
      <c r="G583" s="15"/>
      <c r="I583" s="15"/>
      <c r="J583" s="15"/>
      <c r="L583" s="18"/>
      <c r="M583" s="18"/>
      <c r="N583" s="18"/>
      <c r="O583" s="15"/>
      <c r="P583" s="15"/>
      <c r="Q583" s="15"/>
      <c r="R583" s="15"/>
      <c r="S583" s="15"/>
      <c r="U583" s="15"/>
      <c r="V583" s="20"/>
      <c r="W583" s="20"/>
      <c r="Y583" s="21"/>
      <c r="Z583" s="21"/>
    </row>
    <row r="584" spans="1:26" ht="15.9" customHeight="1" x14ac:dyDescent="0.25">
      <c r="A584" s="6"/>
      <c r="F584" s="15"/>
      <c r="G584" s="15"/>
      <c r="I584" s="15"/>
      <c r="J584" s="15"/>
      <c r="L584" s="18"/>
      <c r="M584" s="18"/>
      <c r="N584" s="18"/>
      <c r="O584" s="15"/>
      <c r="P584" s="15"/>
      <c r="Q584" s="15"/>
      <c r="R584" s="15"/>
      <c r="S584" s="15"/>
      <c r="U584" s="15"/>
      <c r="V584" s="20"/>
      <c r="W584" s="20"/>
      <c r="Y584" s="21"/>
      <c r="Z584" s="21"/>
    </row>
    <row r="585" spans="1:26" ht="15.9" customHeight="1" x14ac:dyDescent="0.25">
      <c r="A585" s="6"/>
      <c r="F585" s="15"/>
      <c r="G585" s="15"/>
      <c r="I585" s="15"/>
      <c r="J585" s="15"/>
      <c r="L585" s="18"/>
      <c r="M585" s="18"/>
      <c r="N585" s="18"/>
      <c r="O585" s="15"/>
      <c r="P585" s="15"/>
      <c r="Q585" s="15"/>
      <c r="R585" s="15"/>
      <c r="S585" s="15"/>
      <c r="U585" s="15"/>
      <c r="V585" s="20"/>
      <c r="W585" s="20"/>
      <c r="Y585" s="21"/>
      <c r="Z585" s="21"/>
    </row>
    <row r="586" spans="1:26" ht="15.9" customHeight="1" x14ac:dyDescent="0.25">
      <c r="A586" s="6"/>
      <c r="F586" s="15"/>
      <c r="G586" s="15"/>
      <c r="I586" s="15"/>
      <c r="J586" s="15"/>
      <c r="L586" s="18"/>
      <c r="M586" s="18"/>
      <c r="N586" s="18"/>
      <c r="O586" s="15"/>
      <c r="P586" s="15"/>
      <c r="Q586" s="15"/>
      <c r="R586" s="15"/>
      <c r="S586" s="15"/>
      <c r="U586" s="15"/>
      <c r="V586" s="20"/>
      <c r="W586" s="20"/>
      <c r="Y586" s="21"/>
      <c r="Z586" s="21"/>
    </row>
    <row r="587" spans="1:26" ht="15.9" customHeight="1" x14ac:dyDescent="0.25">
      <c r="A587" s="6"/>
      <c r="F587" s="15"/>
      <c r="G587" s="15"/>
      <c r="I587" s="15"/>
      <c r="J587" s="15"/>
      <c r="L587" s="18"/>
      <c r="M587" s="18"/>
      <c r="N587" s="18"/>
      <c r="O587" s="15"/>
      <c r="P587" s="15"/>
      <c r="Q587" s="15"/>
      <c r="R587" s="15"/>
      <c r="S587" s="15"/>
      <c r="U587" s="15"/>
      <c r="V587" s="20"/>
      <c r="W587" s="20"/>
      <c r="Y587" s="21"/>
      <c r="Z587" s="21"/>
    </row>
    <row r="588" spans="1:26" ht="15.9" customHeight="1" x14ac:dyDescent="0.25">
      <c r="A588" s="6"/>
      <c r="F588" s="15"/>
      <c r="G588" s="15"/>
      <c r="I588" s="15"/>
      <c r="J588" s="15"/>
      <c r="L588" s="18"/>
      <c r="M588" s="18"/>
      <c r="N588" s="18"/>
      <c r="O588" s="15"/>
      <c r="P588" s="15"/>
      <c r="Q588" s="15"/>
      <c r="R588" s="15"/>
      <c r="S588" s="15"/>
      <c r="U588" s="15"/>
      <c r="V588" s="20"/>
      <c r="W588" s="20"/>
      <c r="Y588" s="21"/>
      <c r="Z588" s="21"/>
    </row>
    <row r="589" spans="1:26" ht="15.9" customHeight="1" x14ac:dyDescent="0.25">
      <c r="A589" s="6"/>
      <c r="F589" s="15"/>
      <c r="G589" s="15"/>
      <c r="I589" s="15"/>
      <c r="J589" s="15"/>
      <c r="L589" s="18"/>
      <c r="M589" s="18"/>
      <c r="N589" s="18"/>
      <c r="O589" s="15"/>
      <c r="P589" s="15"/>
      <c r="Q589" s="15"/>
      <c r="R589" s="15"/>
      <c r="S589" s="15"/>
      <c r="U589" s="15"/>
      <c r="V589" s="20"/>
      <c r="W589" s="20"/>
      <c r="Y589" s="21"/>
      <c r="Z589" s="21"/>
    </row>
    <row r="590" spans="1:26" ht="15.9" customHeight="1" x14ac:dyDescent="0.25">
      <c r="A590" s="6"/>
      <c r="F590" s="15"/>
      <c r="G590" s="15"/>
      <c r="I590" s="15"/>
      <c r="J590" s="15"/>
      <c r="L590" s="18"/>
      <c r="M590" s="18"/>
      <c r="N590" s="18"/>
      <c r="O590" s="15"/>
      <c r="P590" s="15"/>
      <c r="Q590" s="15"/>
      <c r="R590" s="15"/>
      <c r="S590" s="15"/>
      <c r="U590" s="15"/>
      <c r="V590" s="20"/>
      <c r="W590" s="20"/>
      <c r="Y590" s="21"/>
      <c r="Z590" s="21"/>
    </row>
    <row r="591" spans="1:26" ht="15.9" customHeight="1" x14ac:dyDescent="0.25">
      <c r="A591" s="6"/>
      <c r="F591" s="15"/>
      <c r="G591" s="15"/>
      <c r="I591" s="15"/>
      <c r="J591" s="15"/>
      <c r="L591" s="18"/>
      <c r="M591" s="18"/>
      <c r="N591" s="18"/>
      <c r="O591" s="15"/>
      <c r="P591" s="15"/>
      <c r="Q591" s="15"/>
      <c r="R591" s="15"/>
      <c r="S591" s="15"/>
      <c r="U591" s="15"/>
      <c r="V591" s="20"/>
      <c r="W591" s="20"/>
      <c r="Y591" s="21"/>
      <c r="Z591" s="21"/>
    </row>
    <row r="592" spans="1:26" ht="15.9" customHeight="1" x14ac:dyDescent="0.25">
      <c r="A592" s="6"/>
      <c r="F592" s="15"/>
      <c r="G592" s="15"/>
      <c r="I592" s="15"/>
      <c r="J592" s="15"/>
      <c r="L592" s="18"/>
      <c r="M592" s="18"/>
      <c r="N592" s="18"/>
      <c r="O592" s="15"/>
      <c r="P592" s="15"/>
      <c r="Q592" s="15"/>
      <c r="R592" s="15"/>
      <c r="S592" s="15"/>
      <c r="U592" s="15"/>
      <c r="V592" s="20"/>
      <c r="W592" s="20"/>
      <c r="Y592" s="21"/>
      <c r="Z592" s="21"/>
    </row>
    <row r="593" spans="1:26" ht="15.9" customHeight="1" x14ac:dyDescent="0.25">
      <c r="A593" s="6"/>
      <c r="F593" s="15"/>
      <c r="G593" s="15"/>
      <c r="I593" s="15"/>
      <c r="J593" s="15"/>
      <c r="L593" s="18"/>
      <c r="M593" s="18"/>
      <c r="N593" s="18"/>
      <c r="O593" s="15"/>
      <c r="P593" s="15"/>
      <c r="Q593" s="15"/>
      <c r="R593" s="15"/>
      <c r="S593" s="15"/>
      <c r="U593" s="15"/>
      <c r="V593" s="20"/>
      <c r="W593" s="20"/>
      <c r="Y593" s="21"/>
      <c r="Z593" s="21"/>
    </row>
    <row r="594" spans="1:26" ht="15.9" customHeight="1" x14ac:dyDescent="0.25">
      <c r="A594" s="6"/>
      <c r="F594" s="15"/>
      <c r="G594" s="15"/>
      <c r="I594" s="15"/>
      <c r="J594" s="15"/>
      <c r="L594" s="18"/>
      <c r="M594" s="18"/>
      <c r="N594" s="18"/>
      <c r="O594" s="15"/>
      <c r="P594" s="15"/>
      <c r="Q594" s="15"/>
      <c r="R594" s="15"/>
      <c r="S594" s="15"/>
      <c r="U594" s="15"/>
      <c r="V594" s="20"/>
      <c r="W594" s="20"/>
      <c r="Y594" s="21"/>
      <c r="Z594" s="21"/>
    </row>
    <row r="595" spans="1:26" ht="15.9" customHeight="1" x14ac:dyDescent="0.25">
      <c r="A595" s="6"/>
      <c r="F595" s="15"/>
      <c r="G595" s="15"/>
      <c r="I595" s="15"/>
      <c r="J595" s="15"/>
      <c r="L595" s="18"/>
      <c r="M595" s="18"/>
      <c r="N595" s="18"/>
      <c r="O595" s="15"/>
      <c r="P595" s="15"/>
      <c r="Q595" s="15"/>
      <c r="R595" s="15"/>
      <c r="S595" s="15"/>
      <c r="U595" s="15"/>
      <c r="V595" s="20"/>
      <c r="W595" s="20"/>
      <c r="Y595" s="21"/>
      <c r="Z595" s="21"/>
    </row>
    <row r="596" spans="1:26" ht="15.9" customHeight="1" x14ac:dyDescent="0.25">
      <c r="A596" s="6"/>
      <c r="F596" s="15"/>
      <c r="G596" s="15"/>
      <c r="I596" s="15"/>
      <c r="J596" s="15"/>
      <c r="L596" s="18"/>
      <c r="M596" s="18"/>
      <c r="N596" s="18"/>
      <c r="O596" s="15"/>
      <c r="P596" s="15"/>
      <c r="Q596" s="15"/>
      <c r="R596" s="15"/>
      <c r="S596" s="15"/>
      <c r="U596" s="15"/>
      <c r="V596" s="20"/>
      <c r="W596" s="20"/>
      <c r="Y596" s="21"/>
      <c r="Z596" s="21"/>
    </row>
    <row r="597" spans="1:26" ht="15.9" customHeight="1" x14ac:dyDescent="0.25">
      <c r="A597" s="6"/>
      <c r="F597" s="15"/>
      <c r="G597" s="15"/>
      <c r="I597" s="15"/>
      <c r="J597" s="15"/>
      <c r="L597" s="18"/>
      <c r="M597" s="18"/>
      <c r="N597" s="18"/>
      <c r="O597" s="15"/>
      <c r="P597" s="15"/>
      <c r="Q597" s="15"/>
      <c r="R597" s="15"/>
      <c r="S597" s="15"/>
      <c r="U597" s="15"/>
      <c r="V597" s="20"/>
      <c r="W597" s="20"/>
      <c r="Y597" s="21"/>
      <c r="Z597" s="21"/>
    </row>
    <row r="598" spans="1:26" ht="15.9" customHeight="1" x14ac:dyDescent="0.25">
      <c r="A598" s="6"/>
      <c r="F598" s="15"/>
      <c r="G598" s="15"/>
      <c r="I598" s="15"/>
      <c r="J598" s="15"/>
      <c r="L598" s="18"/>
      <c r="M598" s="18"/>
      <c r="N598" s="18"/>
      <c r="O598" s="15"/>
      <c r="P598" s="15"/>
      <c r="Q598" s="15"/>
      <c r="R598" s="15"/>
      <c r="S598" s="15"/>
      <c r="U598" s="15"/>
      <c r="V598" s="20"/>
      <c r="W598" s="20"/>
      <c r="Y598" s="21"/>
      <c r="Z598" s="21"/>
    </row>
    <row r="599" spans="1:26" ht="15.9" customHeight="1" x14ac:dyDescent="0.25">
      <c r="A599" s="6"/>
      <c r="F599" s="15"/>
      <c r="G599" s="15"/>
      <c r="I599" s="15"/>
      <c r="J599" s="15"/>
      <c r="L599" s="18"/>
      <c r="M599" s="18"/>
      <c r="N599" s="18"/>
      <c r="O599" s="15"/>
      <c r="P599" s="15"/>
      <c r="Q599" s="15"/>
      <c r="R599" s="15"/>
      <c r="S599" s="15"/>
      <c r="U599" s="15"/>
      <c r="V599" s="20"/>
      <c r="W599" s="20"/>
      <c r="Y599" s="21"/>
      <c r="Z599" s="21"/>
    </row>
    <row r="600" spans="1:26" ht="15.9" customHeight="1" x14ac:dyDescent="0.25">
      <c r="A600" s="6"/>
      <c r="F600" s="15"/>
      <c r="G600" s="15"/>
      <c r="I600" s="15"/>
      <c r="J600" s="15"/>
      <c r="L600" s="18"/>
      <c r="M600" s="18"/>
      <c r="N600" s="18"/>
      <c r="O600" s="15"/>
      <c r="P600" s="15"/>
      <c r="Q600" s="15"/>
      <c r="R600" s="15"/>
      <c r="S600" s="15"/>
      <c r="U600" s="15"/>
      <c r="V600" s="20"/>
      <c r="W600" s="20"/>
      <c r="Y600" s="21"/>
      <c r="Z600" s="21"/>
    </row>
    <row r="601" spans="1:26" ht="15.9" customHeight="1" x14ac:dyDescent="0.25">
      <c r="A601" s="6"/>
      <c r="F601" s="15"/>
      <c r="G601" s="15"/>
      <c r="I601" s="15"/>
      <c r="J601" s="15"/>
      <c r="L601" s="18"/>
      <c r="M601" s="18"/>
      <c r="N601" s="18"/>
      <c r="O601" s="15"/>
      <c r="P601" s="15"/>
      <c r="Q601" s="15"/>
      <c r="R601" s="15"/>
      <c r="S601" s="15"/>
      <c r="U601" s="15"/>
      <c r="V601" s="20"/>
      <c r="W601" s="20"/>
      <c r="Y601" s="21"/>
      <c r="Z601" s="21"/>
    </row>
    <row r="602" spans="1:26" ht="15.9" customHeight="1" x14ac:dyDescent="0.25">
      <c r="A602" s="6"/>
      <c r="F602" s="15"/>
      <c r="G602" s="15"/>
      <c r="I602" s="15"/>
      <c r="J602" s="15"/>
      <c r="L602" s="18"/>
      <c r="M602" s="18"/>
      <c r="N602" s="18"/>
      <c r="O602" s="15"/>
      <c r="P602" s="15"/>
      <c r="Q602" s="15"/>
      <c r="R602" s="15"/>
      <c r="S602" s="15"/>
      <c r="U602" s="15"/>
      <c r="V602" s="20"/>
      <c r="W602" s="20"/>
      <c r="Y602" s="21"/>
      <c r="Z602" s="21"/>
    </row>
    <row r="603" spans="1:26" ht="15.9" customHeight="1" x14ac:dyDescent="0.25">
      <c r="A603" s="6"/>
      <c r="F603" s="15"/>
      <c r="G603" s="15"/>
      <c r="I603" s="15"/>
      <c r="J603" s="15"/>
      <c r="L603" s="18"/>
      <c r="M603" s="18"/>
      <c r="N603" s="18"/>
      <c r="O603" s="15"/>
      <c r="P603" s="15"/>
      <c r="Q603" s="15"/>
      <c r="R603" s="15"/>
      <c r="S603" s="15"/>
      <c r="U603" s="15"/>
      <c r="V603" s="20"/>
      <c r="W603" s="20"/>
      <c r="Y603" s="21"/>
      <c r="Z603" s="21"/>
    </row>
    <row r="604" spans="1:26" ht="15.9" customHeight="1" x14ac:dyDescent="0.25">
      <c r="A604" s="6"/>
      <c r="F604" s="15"/>
      <c r="G604" s="15"/>
      <c r="I604" s="15"/>
      <c r="J604" s="15"/>
      <c r="L604" s="18"/>
      <c r="M604" s="18"/>
      <c r="N604" s="18"/>
      <c r="O604" s="15"/>
      <c r="P604" s="15"/>
      <c r="Q604" s="15"/>
      <c r="R604" s="15"/>
      <c r="S604" s="15"/>
      <c r="U604" s="15"/>
      <c r="V604" s="20"/>
      <c r="W604" s="20"/>
      <c r="Y604" s="21"/>
      <c r="Z604" s="21"/>
    </row>
    <row r="605" spans="1:26" ht="15.9" customHeight="1" x14ac:dyDescent="0.25">
      <c r="A605" s="6"/>
      <c r="F605" s="15"/>
      <c r="G605" s="15"/>
      <c r="I605" s="15"/>
      <c r="J605" s="15"/>
      <c r="L605" s="18"/>
      <c r="M605" s="18"/>
      <c r="N605" s="18"/>
      <c r="O605" s="15"/>
      <c r="P605" s="15"/>
      <c r="Q605" s="15"/>
      <c r="R605" s="15"/>
      <c r="S605" s="15"/>
      <c r="U605" s="15"/>
      <c r="V605" s="20"/>
      <c r="W605" s="20"/>
      <c r="Y605" s="21"/>
      <c r="Z605" s="21"/>
    </row>
    <row r="606" spans="1:26" ht="15.9" customHeight="1" x14ac:dyDescent="0.25">
      <c r="A606" s="6"/>
      <c r="F606" s="15"/>
      <c r="G606" s="15"/>
      <c r="I606" s="15"/>
      <c r="J606" s="15"/>
      <c r="L606" s="18"/>
      <c r="M606" s="18"/>
      <c r="N606" s="18"/>
      <c r="O606" s="15"/>
      <c r="P606" s="15"/>
      <c r="Q606" s="15"/>
      <c r="R606" s="15"/>
      <c r="S606" s="15"/>
      <c r="U606" s="15"/>
      <c r="V606" s="20"/>
      <c r="W606" s="20"/>
      <c r="Y606" s="21"/>
      <c r="Z606" s="21"/>
    </row>
    <row r="607" spans="1:26" ht="15.9" customHeight="1" x14ac:dyDescent="0.25">
      <c r="A607" s="6"/>
      <c r="F607" s="15"/>
      <c r="G607" s="15"/>
      <c r="I607" s="15"/>
      <c r="J607" s="15"/>
      <c r="L607" s="18"/>
      <c r="M607" s="18"/>
      <c r="N607" s="18"/>
      <c r="O607" s="15"/>
      <c r="P607" s="15"/>
      <c r="Q607" s="15"/>
      <c r="R607" s="15"/>
      <c r="S607" s="15"/>
      <c r="U607" s="15"/>
      <c r="V607" s="20"/>
      <c r="W607" s="20"/>
      <c r="Y607" s="21"/>
      <c r="Z607" s="21"/>
    </row>
    <row r="608" spans="1:26" ht="15.9" customHeight="1" x14ac:dyDescent="0.25">
      <c r="A608" s="6"/>
      <c r="F608" s="15"/>
      <c r="G608" s="15"/>
      <c r="I608" s="15"/>
      <c r="J608" s="15"/>
      <c r="L608" s="18"/>
      <c r="M608" s="18"/>
      <c r="N608" s="18"/>
      <c r="O608" s="15"/>
      <c r="P608" s="15"/>
      <c r="Q608" s="15"/>
      <c r="R608" s="15"/>
      <c r="S608" s="15"/>
      <c r="U608" s="15"/>
      <c r="V608" s="20"/>
      <c r="W608" s="20"/>
      <c r="Y608" s="21"/>
      <c r="Z608" s="21"/>
    </row>
    <row r="609" spans="1:26" ht="15.9" customHeight="1" x14ac:dyDescent="0.25">
      <c r="A609" s="6"/>
      <c r="F609" s="15"/>
      <c r="G609" s="15"/>
      <c r="I609" s="15"/>
      <c r="J609" s="15"/>
      <c r="L609" s="18"/>
      <c r="M609" s="18"/>
      <c r="N609" s="18"/>
      <c r="O609" s="15"/>
      <c r="P609" s="15"/>
      <c r="Q609" s="15"/>
      <c r="R609" s="15"/>
      <c r="S609" s="15"/>
      <c r="U609" s="15"/>
      <c r="V609" s="20"/>
      <c r="W609" s="20"/>
      <c r="Y609" s="21"/>
      <c r="Z609" s="21"/>
    </row>
    <row r="610" spans="1:26" ht="15.9" customHeight="1" x14ac:dyDescent="0.25">
      <c r="A610" s="6"/>
      <c r="F610" s="15"/>
      <c r="G610" s="15"/>
      <c r="I610" s="15"/>
      <c r="J610" s="15"/>
      <c r="L610" s="18"/>
      <c r="M610" s="18"/>
      <c r="N610" s="18"/>
      <c r="O610" s="15"/>
      <c r="P610" s="15"/>
      <c r="Q610" s="15"/>
      <c r="R610" s="15"/>
      <c r="S610" s="15"/>
      <c r="U610" s="15"/>
      <c r="V610" s="20"/>
      <c r="W610" s="20"/>
      <c r="Y610" s="21"/>
      <c r="Z610" s="21"/>
    </row>
    <row r="611" spans="1:26" ht="15.9" customHeight="1" x14ac:dyDescent="0.25">
      <c r="A611" s="6"/>
      <c r="F611" s="15"/>
      <c r="G611" s="15"/>
      <c r="I611" s="15"/>
      <c r="J611" s="15"/>
      <c r="L611" s="18"/>
      <c r="M611" s="18"/>
      <c r="N611" s="18"/>
      <c r="O611" s="15"/>
      <c r="P611" s="15"/>
      <c r="Q611" s="15"/>
      <c r="R611" s="15"/>
      <c r="S611" s="15"/>
      <c r="U611" s="15"/>
      <c r="V611" s="20"/>
      <c r="W611" s="20"/>
      <c r="Y611" s="21"/>
      <c r="Z611" s="21"/>
    </row>
    <row r="612" spans="1:26" ht="15.9" customHeight="1" x14ac:dyDescent="0.25">
      <c r="A612" s="6"/>
      <c r="F612" s="15"/>
      <c r="G612" s="15"/>
      <c r="I612" s="15"/>
      <c r="J612" s="15"/>
      <c r="L612" s="18"/>
      <c r="M612" s="18"/>
      <c r="N612" s="18"/>
      <c r="O612" s="15"/>
      <c r="P612" s="15"/>
      <c r="Q612" s="15"/>
      <c r="R612" s="15"/>
      <c r="S612" s="15"/>
      <c r="U612" s="15"/>
      <c r="V612" s="20"/>
      <c r="W612" s="20"/>
      <c r="Y612" s="21"/>
      <c r="Z612" s="21"/>
    </row>
    <row r="613" spans="1:26" ht="15.9" customHeight="1" x14ac:dyDescent="0.25">
      <c r="A613" s="6"/>
      <c r="F613" s="15"/>
      <c r="G613" s="15"/>
      <c r="I613" s="15"/>
      <c r="J613" s="15"/>
      <c r="L613" s="18"/>
      <c r="M613" s="18"/>
      <c r="N613" s="18"/>
      <c r="O613" s="15"/>
      <c r="P613" s="15"/>
      <c r="Q613" s="15"/>
      <c r="R613" s="15"/>
      <c r="S613" s="15"/>
      <c r="U613" s="15"/>
      <c r="V613" s="20"/>
      <c r="W613" s="20"/>
      <c r="Y613" s="21"/>
      <c r="Z613" s="21"/>
    </row>
    <row r="614" spans="1:26" ht="15.9" customHeight="1" x14ac:dyDescent="0.25">
      <c r="A614" s="6"/>
      <c r="F614" s="15"/>
      <c r="G614" s="15"/>
      <c r="I614" s="15"/>
      <c r="J614" s="15"/>
      <c r="L614" s="18"/>
      <c r="M614" s="18"/>
      <c r="N614" s="18"/>
      <c r="O614" s="15"/>
      <c r="P614" s="15"/>
      <c r="Q614" s="15"/>
      <c r="R614" s="15"/>
      <c r="S614" s="15"/>
      <c r="U614" s="15"/>
      <c r="V614" s="20"/>
      <c r="W614" s="20"/>
      <c r="Y614" s="21"/>
      <c r="Z614" s="21"/>
    </row>
    <row r="615" spans="1:26" ht="15.9" customHeight="1" x14ac:dyDescent="0.25">
      <c r="A615" s="6"/>
      <c r="F615" s="15"/>
      <c r="G615" s="15"/>
      <c r="I615" s="15"/>
      <c r="J615" s="15"/>
      <c r="L615" s="18"/>
      <c r="M615" s="18"/>
      <c r="N615" s="18"/>
      <c r="O615" s="15"/>
      <c r="P615" s="15"/>
      <c r="Q615" s="15"/>
      <c r="R615" s="15"/>
      <c r="S615" s="15"/>
      <c r="U615" s="15"/>
      <c r="V615" s="20"/>
      <c r="W615" s="20"/>
      <c r="Y615" s="21"/>
      <c r="Z615" s="21"/>
    </row>
    <row r="616" spans="1:26" ht="15.9" customHeight="1" x14ac:dyDescent="0.25">
      <c r="A616" s="6"/>
      <c r="F616" s="15"/>
      <c r="G616" s="15"/>
      <c r="I616" s="15"/>
      <c r="J616" s="15"/>
      <c r="L616" s="18"/>
      <c r="M616" s="18"/>
      <c r="N616" s="18"/>
      <c r="O616" s="15"/>
      <c r="P616" s="15"/>
      <c r="Q616" s="15"/>
      <c r="R616" s="15"/>
      <c r="S616" s="15"/>
      <c r="U616" s="15"/>
      <c r="V616" s="20"/>
      <c r="W616" s="20"/>
      <c r="Y616" s="21"/>
      <c r="Z616" s="21"/>
    </row>
    <row r="617" spans="1:26" ht="15.9" customHeight="1" x14ac:dyDescent="0.25">
      <c r="A617" s="6"/>
      <c r="F617" s="15"/>
      <c r="G617" s="15"/>
      <c r="I617" s="15"/>
      <c r="J617" s="15"/>
      <c r="L617" s="18"/>
      <c r="M617" s="18"/>
      <c r="N617" s="18"/>
      <c r="O617" s="15"/>
      <c r="P617" s="15"/>
      <c r="Q617" s="15"/>
      <c r="R617" s="15"/>
      <c r="S617" s="15"/>
      <c r="U617" s="15"/>
      <c r="V617" s="20"/>
      <c r="W617" s="20"/>
      <c r="Y617" s="21"/>
      <c r="Z617" s="21"/>
    </row>
    <row r="618" spans="1:26" ht="15.9" customHeight="1" x14ac:dyDescent="0.25">
      <c r="A618" s="6"/>
      <c r="F618" s="15"/>
      <c r="G618" s="15"/>
      <c r="I618" s="15"/>
      <c r="J618" s="15"/>
      <c r="L618" s="18"/>
      <c r="M618" s="18"/>
      <c r="N618" s="18"/>
      <c r="O618" s="15"/>
      <c r="P618" s="15"/>
      <c r="Q618" s="15"/>
      <c r="R618" s="15"/>
      <c r="S618" s="15"/>
      <c r="U618" s="15"/>
      <c r="V618" s="20"/>
      <c r="W618" s="20"/>
      <c r="Y618" s="21"/>
      <c r="Z618" s="21"/>
    </row>
    <row r="619" spans="1:26" ht="15.9" customHeight="1" x14ac:dyDescent="0.25">
      <c r="A619" s="6"/>
      <c r="F619" s="15"/>
      <c r="G619" s="15"/>
      <c r="I619" s="15"/>
      <c r="J619" s="15"/>
      <c r="L619" s="18"/>
      <c r="M619" s="18"/>
      <c r="N619" s="18"/>
      <c r="O619" s="15"/>
      <c r="P619" s="15"/>
      <c r="Q619" s="15"/>
      <c r="R619" s="15"/>
      <c r="S619" s="15"/>
      <c r="U619" s="15"/>
      <c r="V619" s="20"/>
      <c r="W619" s="20"/>
      <c r="Y619" s="21"/>
      <c r="Z619" s="21"/>
    </row>
    <row r="620" spans="1:26" ht="15.9" customHeight="1" x14ac:dyDescent="0.25">
      <c r="A620" s="6"/>
      <c r="F620" s="15"/>
      <c r="G620" s="15"/>
      <c r="I620" s="15"/>
      <c r="J620" s="15"/>
      <c r="L620" s="18"/>
      <c r="M620" s="18"/>
      <c r="N620" s="18"/>
      <c r="O620" s="15"/>
      <c r="P620" s="15"/>
      <c r="Q620" s="15"/>
      <c r="R620" s="15"/>
      <c r="S620" s="15"/>
      <c r="U620" s="15"/>
      <c r="V620" s="20"/>
      <c r="W620" s="20"/>
      <c r="Y620" s="21"/>
      <c r="Z620" s="21"/>
    </row>
    <row r="621" spans="1:26" ht="15.9" customHeight="1" x14ac:dyDescent="0.25">
      <c r="A621" s="6"/>
      <c r="F621" s="15"/>
      <c r="G621" s="15"/>
      <c r="I621" s="15"/>
      <c r="J621" s="15"/>
      <c r="L621" s="18"/>
      <c r="M621" s="18"/>
      <c r="N621" s="18"/>
      <c r="O621" s="15"/>
      <c r="P621" s="15"/>
      <c r="Q621" s="15"/>
      <c r="R621" s="15"/>
      <c r="S621" s="15"/>
      <c r="U621" s="15"/>
      <c r="V621" s="20"/>
      <c r="W621" s="20"/>
      <c r="Y621" s="21"/>
      <c r="Z621" s="21"/>
    </row>
    <row r="622" spans="1:26" ht="15.9" customHeight="1" x14ac:dyDescent="0.25">
      <c r="A622" s="6"/>
      <c r="F622" s="15"/>
      <c r="G622" s="15"/>
      <c r="I622" s="15"/>
      <c r="J622" s="15"/>
      <c r="L622" s="18"/>
      <c r="M622" s="18"/>
      <c r="N622" s="18"/>
      <c r="O622" s="15"/>
      <c r="P622" s="15"/>
      <c r="Q622" s="15"/>
      <c r="R622" s="15"/>
      <c r="S622" s="15"/>
      <c r="U622" s="15"/>
      <c r="V622" s="20"/>
      <c r="W622" s="20"/>
      <c r="Y622" s="21"/>
      <c r="Z622" s="21"/>
    </row>
    <row r="623" spans="1:26" ht="15.9" customHeight="1" x14ac:dyDescent="0.25">
      <c r="A623" s="6"/>
      <c r="F623" s="15"/>
      <c r="G623" s="15"/>
      <c r="I623" s="15"/>
      <c r="J623" s="15"/>
      <c r="L623" s="18"/>
      <c r="M623" s="18"/>
      <c r="N623" s="18"/>
      <c r="O623" s="15"/>
      <c r="P623" s="15"/>
      <c r="Q623" s="15"/>
      <c r="R623" s="15"/>
      <c r="S623" s="15"/>
      <c r="U623" s="15"/>
      <c r="V623" s="20"/>
      <c r="W623" s="20"/>
      <c r="Y623" s="21"/>
      <c r="Z623" s="21"/>
    </row>
    <row r="624" spans="1:26" ht="15.9" customHeight="1" x14ac:dyDescent="0.25">
      <c r="A624" s="6"/>
      <c r="F624" s="15"/>
      <c r="G624" s="15"/>
      <c r="I624" s="15"/>
      <c r="J624" s="15"/>
      <c r="L624" s="18"/>
      <c r="M624" s="18"/>
      <c r="N624" s="18"/>
      <c r="O624" s="15"/>
      <c r="P624" s="15"/>
      <c r="Q624" s="15"/>
      <c r="R624" s="15"/>
      <c r="S624" s="15"/>
      <c r="U624" s="15"/>
      <c r="V624" s="20"/>
      <c r="W624" s="20"/>
      <c r="Y624" s="21"/>
      <c r="Z624" s="21"/>
    </row>
    <row r="625" spans="1:26" ht="15.9" customHeight="1" x14ac:dyDescent="0.25">
      <c r="A625" s="6"/>
      <c r="F625" s="15"/>
      <c r="G625" s="15"/>
      <c r="I625" s="15"/>
      <c r="J625" s="15"/>
      <c r="L625" s="18"/>
      <c r="M625" s="18"/>
      <c r="N625" s="18"/>
      <c r="O625" s="15"/>
      <c r="P625" s="15"/>
      <c r="Q625" s="15"/>
      <c r="R625" s="15"/>
      <c r="S625" s="15"/>
      <c r="U625" s="15"/>
      <c r="V625" s="20"/>
      <c r="W625" s="20"/>
      <c r="Y625" s="21"/>
      <c r="Z625" s="21"/>
    </row>
    <row r="626" spans="1:26" ht="15.9" customHeight="1" x14ac:dyDescent="0.25">
      <c r="A626" s="6"/>
      <c r="F626" s="15"/>
      <c r="G626" s="15"/>
      <c r="I626" s="15"/>
      <c r="J626" s="15"/>
      <c r="L626" s="18"/>
      <c r="M626" s="18"/>
      <c r="N626" s="18"/>
      <c r="O626" s="15"/>
      <c r="P626" s="15"/>
      <c r="Q626" s="15"/>
      <c r="R626" s="15"/>
      <c r="S626" s="15"/>
      <c r="U626" s="15"/>
      <c r="V626" s="20"/>
      <c r="W626" s="20"/>
      <c r="Y626" s="21"/>
      <c r="Z626" s="21"/>
    </row>
    <row r="627" spans="1:26" ht="15.9" customHeight="1" x14ac:dyDescent="0.25">
      <c r="A627" s="6"/>
      <c r="F627" s="15"/>
      <c r="G627" s="15"/>
      <c r="I627" s="15"/>
      <c r="J627" s="15"/>
      <c r="L627" s="18"/>
      <c r="M627" s="18"/>
      <c r="N627" s="18"/>
      <c r="O627" s="15"/>
      <c r="P627" s="15"/>
      <c r="Q627" s="15"/>
      <c r="R627" s="15"/>
      <c r="S627" s="15"/>
      <c r="U627" s="15"/>
      <c r="V627" s="20"/>
      <c r="W627" s="20"/>
      <c r="Y627" s="21"/>
      <c r="Z627" s="21"/>
    </row>
    <row r="628" spans="1:26" ht="15.9" customHeight="1" x14ac:dyDescent="0.25">
      <c r="A628" s="6"/>
      <c r="F628" s="15"/>
      <c r="G628" s="15"/>
      <c r="I628" s="15"/>
      <c r="J628" s="15"/>
      <c r="L628" s="18"/>
      <c r="M628" s="18"/>
      <c r="N628" s="18"/>
      <c r="O628" s="15"/>
      <c r="P628" s="15"/>
      <c r="Q628" s="15"/>
      <c r="R628" s="15"/>
      <c r="S628" s="15"/>
      <c r="U628" s="15"/>
      <c r="V628" s="20"/>
      <c r="W628" s="20"/>
      <c r="Y628" s="21"/>
      <c r="Z628" s="21"/>
    </row>
    <row r="629" spans="1:26" ht="15.9" customHeight="1" x14ac:dyDescent="0.25">
      <c r="A629" s="6"/>
      <c r="F629" s="15"/>
      <c r="G629" s="15"/>
      <c r="I629" s="15"/>
      <c r="J629" s="15"/>
      <c r="L629" s="18"/>
      <c r="M629" s="18"/>
      <c r="N629" s="18"/>
      <c r="O629" s="15"/>
      <c r="P629" s="15"/>
      <c r="Q629" s="15"/>
      <c r="R629" s="15"/>
      <c r="S629" s="15"/>
      <c r="U629" s="15"/>
      <c r="V629" s="20"/>
      <c r="W629" s="20"/>
      <c r="Y629" s="21"/>
      <c r="Z629" s="21"/>
    </row>
    <row r="630" spans="1:26" ht="15.9" customHeight="1" x14ac:dyDescent="0.25">
      <c r="A630" s="6"/>
      <c r="F630" s="15"/>
      <c r="G630" s="15"/>
      <c r="I630" s="15"/>
      <c r="J630" s="15"/>
      <c r="L630" s="18"/>
      <c r="M630" s="18"/>
      <c r="N630" s="18"/>
      <c r="O630" s="15"/>
      <c r="P630" s="15"/>
      <c r="Q630" s="15"/>
      <c r="R630" s="15"/>
      <c r="S630" s="15"/>
      <c r="U630" s="15"/>
      <c r="V630" s="20"/>
      <c r="W630" s="20"/>
      <c r="Y630" s="21"/>
      <c r="Z630" s="21"/>
    </row>
    <row r="631" spans="1:26" ht="15.9" customHeight="1" x14ac:dyDescent="0.25">
      <c r="A631" s="6"/>
      <c r="F631" s="15"/>
      <c r="G631" s="15"/>
      <c r="I631" s="15"/>
      <c r="J631" s="15"/>
      <c r="L631" s="18"/>
      <c r="M631" s="18"/>
      <c r="N631" s="18"/>
      <c r="O631" s="15"/>
      <c r="P631" s="15"/>
      <c r="Q631" s="15"/>
      <c r="R631" s="15"/>
      <c r="S631" s="15"/>
      <c r="U631" s="15"/>
      <c r="V631" s="20"/>
      <c r="W631" s="20"/>
      <c r="Y631" s="21"/>
      <c r="Z631" s="21"/>
    </row>
    <row r="632" spans="1:26" ht="15.9" customHeight="1" x14ac:dyDescent="0.25">
      <c r="A632" s="6"/>
      <c r="F632" s="15"/>
      <c r="G632" s="15"/>
      <c r="I632" s="15"/>
      <c r="J632" s="15"/>
      <c r="L632" s="18"/>
      <c r="M632" s="18"/>
      <c r="N632" s="18"/>
      <c r="O632" s="15"/>
      <c r="P632" s="15"/>
      <c r="Q632" s="15"/>
      <c r="R632" s="15"/>
      <c r="S632" s="15"/>
      <c r="U632" s="15"/>
      <c r="V632" s="20"/>
      <c r="W632" s="20"/>
      <c r="Y632" s="21"/>
      <c r="Z632" s="21"/>
    </row>
    <row r="633" spans="1:26" ht="15.9" customHeight="1" x14ac:dyDescent="0.25">
      <c r="A633" s="6"/>
      <c r="F633" s="15"/>
      <c r="G633" s="15"/>
      <c r="I633" s="15"/>
      <c r="J633" s="15"/>
      <c r="L633" s="18"/>
      <c r="M633" s="18"/>
      <c r="N633" s="18"/>
      <c r="O633" s="15"/>
      <c r="P633" s="15"/>
      <c r="Q633" s="15"/>
      <c r="R633" s="15"/>
      <c r="S633" s="15"/>
      <c r="U633" s="15"/>
      <c r="V633" s="20"/>
      <c r="W633" s="20"/>
      <c r="Y633" s="21"/>
      <c r="Z633" s="21"/>
    </row>
    <row r="634" spans="1:26" ht="15.9" customHeight="1" x14ac:dyDescent="0.25">
      <c r="A634" s="6"/>
      <c r="F634" s="15"/>
      <c r="G634" s="15"/>
      <c r="I634" s="15"/>
      <c r="J634" s="15"/>
      <c r="L634" s="18"/>
      <c r="M634" s="18"/>
      <c r="N634" s="18"/>
      <c r="O634" s="15"/>
      <c r="P634" s="15"/>
      <c r="Q634" s="15"/>
      <c r="R634" s="15"/>
      <c r="S634" s="15"/>
      <c r="U634" s="15"/>
      <c r="V634" s="20"/>
      <c r="W634" s="20"/>
      <c r="Y634" s="21"/>
      <c r="Z634" s="21"/>
    </row>
    <row r="635" spans="1:26" ht="15.9" customHeight="1" x14ac:dyDescent="0.25">
      <c r="A635" s="6"/>
      <c r="F635" s="15"/>
      <c r="G635" s="15"/>
      <c r="I635" s="15"/>
      <c r="J635" s="15"/>
      <c r="L635" s="18"/>
      <c r="M635" s="18"/>
      <c r="N635" s="18"/>
      <c r="O635" s="15"/>
      <c r="P635" s="15"/>
      <c r="Q635" s="15"/>
      <c r="R635" s="15"/>
      <c r="S635" s="15"/>
      <c r="U635" s="15"/>
      <c r="V635" s="20"/>
      <c r="W635" s="20"/>
      <c r="Y635" s="21"/>
      <c r="Z635" s="21"/>
    </row>
    <row r="636" spans="1:26" ht="15.9" customHeight="1" x14ac:dyDescent="0.25">
      <c r="A636" s="6"/>
      <c r="F636" s="15"/>
      <c r="G636" s="15"/>
      <c r="I636" s="15"/>
      <c r="J636" s="15"/>
      <c r="L636" s="18"/>
      <c r="M636" s="18"/>
      <c r="N636" s="18"/>
      <c r="O636" s="15"/>
      <c r="P636" s="15"/>
      <c r="Q636" s="15"/>
      <c r="R636" s="15"/>
      <c r="S636" s="15"/>
      <c r="U636" s="15"/>
      <c r="V636" s="20"/>
      <c r="W636" s="20"/>
      <c r="Y636" s="21"/>
      <c r="Z636" s="21"/>
    </row>
    <row r="637" spans="1:26" ht="15.9" customHeight="1" x14ac:dyDescent="0.25">
      <c r="A637" s="6"/>
      <c r="F637" s="15"/>
      <c r="G637" s="15"/>
      <c r="I637" s="15"/>
      <c r="J637" s="15"/>
      <c r="L637" s="18"/>
      <c r="M637" s="18"/>
      <c r="N637" s="18"/>
      <c r="O637" s="15"/>
      <c r="P637" s="15"/>
      <c r="Q637" s="15"/>
      <c r="R637" s="15"/>
      <c r="S637" s="15"/>
      <c r="U637" s="15"/>
      <c r="V637" s="20"/>
      <c r="W637" s="20"/>
      <c r="Y637" s="21"/>
      <c r="Z637" s="21"/>
    </row>
    <row r="638" spans="1:26" ht="15.9" customHeight="1" x14ac:dyDescent="0.25">
      <c r="A638" s="6"/>
      <c r="F638" s="15"/>
      <c r="G638" s="15"/>
      <c r="I638" s="15"/>
      <c r="J638" s="15"/>
      <c r="L638" s="18"/>
      <c r="M638" s="18"/>
      <c r="N638" s="18"/>
      <c r="O638" s="15"/>
      <c r="P638" s="15"/>
      <c r="Q638" s="15"/>
      <c r="R638" s="15"/>
      <c r="S638" s="15"/>
      <c r="U638" s="15"/>
      <c r="V638" s="20"/>
      <c r="W638" s="20"/>
      <c r="Y638" s="21"/>
      <c r="Z638" s="21"/>
    </row>
    <row r="639" spans="1:26" ht="15.9" customHeight="1" x14ac:dyDescent="0.25">
      <c r="A639" s="6"/>
      <c r="F639" s="15"/>
      <c r="G639" s="15"/>
      <c r="I639" s="15"/>
      <c r="J639" s="15"/>
      <c r="L639" s="18"/>
      <c r="M639" s="18"/>
      <c r="N639" s="18"/>
      <c r="O639" s="15"/>
      <c r="P639" s="15"/>
      <c r="Q639" s="15"/>
      <c r="R639" s="15"/>
      <c r="S639" s="15"/>
      <c r="U639" s="15"/>
      <c r="V639" s="20"/>
      <c r="W639" s="20"/>
      <c r="Y639" s="21"/>
      <c r="Z639" s="21"/>
    </row>
    <row r="640" spans="1:26" ht="15.9" customHeight="1" x14ac:dyDescent="0.25">
      <c r="A640" s="6"/>
      <c r="F640" s="15"/>
      <c r="G640" s="15"/>
      <c r="I640" s="15"/>
      <c r="J640" s="15"/>
      <c r="L640" s="18"/>
      <c r="M640" s="18"/>
      <c r="N640" s="18"/>
      <c r="O640" s="15"/>
      <c r="P640" s="15"/>
      <c r="Q640" s="15"/>
      <c r="R640" s="15"/>
      <c r="S640" s="15"/>
      <c r="U640" s="15"/>
      <c r="V640" s="20"/>
      <c r="W640" s="20"/>
      <c r="Y640" s="21"/>
      <c r="Z640" s="21"/>
    </row>
    <row r="641" spans="1:26" ht="15.9" customHeight="1" x14ac:dyDescent="0.25">
      <c r="A641" s="6"/>
      <c r="F641" s="15"/>
      <c r="G641" s="15"/>
      <c r="I641" s="15"/>
      <c r="J641" s="15"/>
      <c r="L641" s="18"/>
      <c r="M641" s="18"/>
      <c r="N641" s="18"/>
      <c r="O641" s="15"/>
      <c r="P641" s="15"/>
      <c r="Q641" s="15"/>
      <c r="R641" s="15"/>
      <c r="S641" s="15"/>
      <c r="U641" s="15"/>
      <c r="V641" s="20"/>
      <c r="W641" s="20"/>
      <c r="Y641" s="21"/>
      <c r="Z641" s="21"/>
    </row>
    <row r="642" spans="1:26" ht="15.9" customHeight="1" x14ac:dyDescent="0.25">
      <c r="A642" s="6"/>
      <c r="F642" s="15"/>
      <c r="G642" s="15"/>
      <c r="I642" s="15"/>
      <c r="J642" s="15"/>
      <c r="L642" s="18"/>
      <c r="M642" s="18"/>
      <c r="N642" s="18"/>
      <c r="O642" s="15"/>
      <c r="P642" s="15"/>
      <c r="Q642" s="15"/>
      <c r="R642" s="15"/>
      <c r="S642" s="15"/>
      <c r="U642" s="15"/>
      <c r="V642" s="20"/>
      <c r="W642" s="20"/>
      <c r="Y642" s="21"/>
      <c r="Z642" s="21"/>
    </row>
    <row r="643" spans="1:26" ht="15.9" customHeight="1" x14ac:dyDescent="0.25">
      <c r="A643" s="6"/>
      <c r="F643" s="15"/>
      <c r="G643" s="15"/>
      <c r="I643" s="15"/>
      <c r="J643" s="15"/>
      <c r="L643" s="18"/>
      <c r="M643" s="18"/>
      <c r="N643" s="18"/>
      <c r="O643" s="15"/>
      <c r="P643" s="15"/>
      <c r="Q643" s="15"/>
      <c r="R643" s="15"/>
      <c r="S643" s="15"/>
      <c r="U643" s="15"/>
      <c r="V643" s="20"/>
      <c r="W643" s="20"/>
      <c r="Y643" s="21"/>
      <c r="Z643" s="21"/>
    </row>
    <row r="644" spans="1:26" ht="15.9" customHeight="1" x14ac:dyDescent="0.25">
      <c r="A644" s="6"/>
      <c r="F644" s="15"/>
      <c r="G644" s="15"/>
      <c r="I644" s="15"/>
      <c r="J644" s="15"/>
      <c r="L644" s="18"/>
      <c r="M644" s="18"/>
      <c r="N644" s="18"/>
      <c r="O644" s="15"/>
      <c r="P644" s="15"/>
      <c r="Q644" s="15"/>
      <c r="R644" s="15"/>
      <c r="S644" s="15"/>
      <c r="U644" s="15"/>
      <c r="V644" s="20"/>
      <c r="W644" s="20"/>
      <c r="Y644" s="21"/>
      <c r="Z644" s="21"/>
    </row>
    <row r="645" spans="1:26" ht="15.9" customHeight="1" x14ac:dyDescent="0.25">
      <c r="A645" s="6"/>
      <c r="F645" s="15"/>
      <c r="G645" s="15"/>
      <c r="I645" s="15"/>
      <c r="J645" s="15"/>
      <c r="L645" s="18"/>
      <c r="M645" s="18"/>
      <c r="N645" s="18"/>
      <c r="O645" s="15"/>
      <c r="P645" s="15"/>
      <c r="Q645" s="15"/>
      <c r="R645" s="15"/>
      <c r="S645" s="15"/>
      <c r="U645" s="15"/>
      <c r="V645" s="20"/>
      <c r="W645" s="20"/>
      <c r="Y645" s="21"/>
      <c r="Z645" s="21"/>
    </row>
    <row r="646" spans="1:26" ht="15.9" customHeight="1" x14ac:dyDescent="0.25">
      <c r="A646" s="6"/>
      <c r="F646" s="15"/>
      <c r="G646" s="15"/>
      <c r="I646" s="15"/>
      <c r="J646" s="15"/>
      <c r="L646" s="18"/>
      <c r="M646" s="18"/>
      <c r="N646" s="18"/>
      <c r="O646" s="15"/>
      <c r="P646" s="15"/>
      <c r="Q646" s="15"/>
      <c r="R646" s="15"/>
      <c r="S646" s="15"/>
      <c r="U646" s="15"/>
      <c r="V646" s="20"/>
      <c r="W646" s="20"/>
      <c r="Y646" s="21"/>
      <c r="Z646" s="21"/>
    </row>
    <row r="647" spans="1:26" ht="15.9" customHeight="1" x14ac:dyDescent="0.25">
      <c r="A647" s="6"/>
      <c r="F647" s="15"/>
      <c r="G647" s="15"/>
      <c r="I647" s="15"/>
      <c r="J647" s="15"/>
      <c r="L647" s="18"/>
      <c r="M647" s="18"/>
      <c r="N647" s="18"/>
      <c r="O647" s="15"/>
      <c r="P647" s="15"/>
      <c r="Q647" s="15"/>
      <c r="R647" s="15"/>
      <c r="S647" s="15"/>
      <c r="U647" s="15"/>
      <c r="V647" s="20"/>
      <c r="W647" s="20"/>
      <c r="Y647" s="21"/>
      <c r="Z647" s="21"/>
    </row>
    <row r="648" spans="1:26" ht="15.9" customHeight="1" x14ac:dyDescent="0.25">
      <c r="A648" s="6"/>
      <c r="F648" s="15"/>
      <c r="G648" s="15"/>
      <c r="I648" s="15"/>
      <c r="J648" s="15"/>
      <c r="L648" s="18"/>
      <c r="M648" s="18"/>
      <c r="N648" s="18"/>
      <c r="O648" s="15"/>
      <c r="P648" s="15"/>
      <c r="Q648" s="15"/>
      <c r="R648" s="15"/>
      <c r="S648" s="15"/>
      <c r="U648" s="15"/>
      <c r="V648" s="20"/>
      <c r="W648" s="20"/>
      <c r="Y648" s="21"/>
      <c r="Z648" s="21"/>
    </row>
    <row r="649" spans="1:26" ht="15.9" customHeight="1" x14ac:dyDescent="0.25">
      <c r="A649" s="6"/>
      <c r="F649" s="15"/>
      <c r="G649" s="15"/>
      <c r="I649" s="15"/>
      <c r="J649" s="15"/>
      <c r="L649" s="18"/>
      <c r="M649" s="18"/>
      <c r="N649" s="18"/>
      <c r="O649" s="15"/>
      <c r="P649" s="15"/>
      <c r="Q649" s="15"/>
      <c r="R649" s="15"/>
      <c r="S649" s="15"/>
      <c r="U649" s="15"/>
      <c r="V649" s="20"/>
      <c r="W649" s="20"/>
      <c r="Y649" s="21"/>
      <c r="Z649" s="21"/>
    </row>
    <row r="650" spans="1:26" ht="15.9" customHeight="1" x14ac:dyDescent="0.25">
      <c r="A650" s="6"/>
      <c r="F650" s="15"/>
      <c r="G650" s="15"/>
      <c r="I650" s="15"/>
      <c r="J650" s="15"/>
      <c r="L650" s="18"/>
      <c r="M650" s="18"/>
      <c r="N650" s="18"/>
      <c r="O650" s="15"/>
      <c r="P650" s="15"/>
      <c r="Q650" s="15"/>
      <c r="R650" s="15"/>
      <c r="S650" s="15"/>
      <c r="U650" s="15"/>
      <c r="V650" s="20"/>
      <c r="W650" s="20"/>
      <c r="Y650" s="21"/>
      <c r="Z650" s="21"/>
    </row>
    <row r="651" spans="1:26" ht="15.9" customHeight="1" x14ac:dyDescent="0.25">
      <c r="A651" s="6"/>
      <c r="F651" s="15"/>
      <c r="G651" s="15"/>
      <c r="I651" s="15"/>
      <c r="J651" s="15"/>
      <c r="L651" s="18"/>
      <c r="M651" s="18"/>
      <c r="N651" s="18"/>
      <c r="O651" s="15"/>
      <c r="P651" s="15"/>
      <c r="Q651" s="15"/>
      <c r="R651" s="15"/>
      <c r="S651" s="15"/>
      <c r="U651" s="15"/>
      <c r="V651" s="20"/>
      <c r="W651" s="20"/>
      <c r="Y651" s="21"/>
      <c r="Z651" s="21"/>
    </row>
    <row r="652" spans="1:26" ht="15.9" customHeight="1" x14ac:dyDescent="0.25">
      <c r="A652" s="6"/>
      <c r="F652" s="15"/>
      <c r="G652" s="15"/>
      <c r="I652" s="15"/>
      <c r="J652" s="15"/>
      <c r="L652" s="18"/>
      <c r="M652" s="18"/>
      <c r="N652" s="18"/>
      <c r="O652" s="15"/>
      <c r="P652" s="15"/>
      <c r="Q652" s="15"/>
      <c r="R652" s="15"/>
      <c r="S652" s="15"/>
      <c r="U652" s="15"/>
      <c r="V652" s="20"/>
      <c r="W652" s="20"/>
      <c r="Y652" s="21"/>
      <c r="Z652" s="21"/>
    </row>
    <row r="653" spans="1:26" ht="15.9" customHeight="1" x14ac:dyDescent="0.25">
      <c r="A653" s="6"/>
      <c r="F653" s="15"/>
      <c r="G653" s="15"/>
      <c r="I653" s="15"/>
      <c r="J653" s="15"/>
      <c r="L653" s="18"/>
      <c r="M653" s="18"/>
      <c r="N653" s="18"/>
      <c r="O653" s="15"/>
      <c r="P653" s="15"/>
      <c r="Q653" s="15"/>
      <c r="R653" s="15"/>
      <c r="S653" s="15"/>
      <c r="U653" s="15"/>
      <c r="V653" s="20"/>
      <c r="W653" s="20"/>
      <c r="Y653" s="21"/>
      <c r="Z653" s="21"/>
    </row>
    <row r="654" spans="1:26" ht="15.9" customHeight="1" x14ac:dyDescent="0.25">
      <c r="A654" s="6"/>
      <c r="F654" s="15"/>
      <c r="G654" s="15"/>
      <c r="I654" s="15"/>
      <c r="J654" s="15"/>
      <c r="L654" s="18"/>
      <c r="M654" s="18"/>
      <c r="N654" s="18"/>
      <c r="O654" s="15"/>
      <c r="P654" s="15"/>
      <c r="Q654" s="15"/>
      <c r="R654" s="15"/>
      <c r="S654" s="15"/>
      <c r="U654" s="15"/>
      <c r="V654" s="20"/>
      <c r="W654" s="20"/>
      <c r="Y654" s="21"/>
      <c r="Z654" s="21"/>
    </row>
    <row r="655" spans="1:26" ht="15.9" customHeight="1" x14ac:dyDescent="0.25">
      <c r="A655" s="6"/>
      <c r="F655" s="15"/>
      <c r="G655" s="15"/>
      <c r="I655" s="15"/>
      <c r="J655" s="15"/>
      <c r="L655" s="18"/>
      <c r="M655" s="18"/>
      <c r="N655" s="18"/>
      <c r="O655" s="15"/>
      <c r="P655" s="15"/>
      <c r="Q655" s="15"/>
      <c r="R655" s="15"/>
      <c r="S655" s="15"/>
      <c r="U655" s="15"/>
      <c r="V655" s="20"/>
      <c r="W655" s="20"/>
      <c r="Y655" s="21"/>
      <c r="Z655" s="21"/>
    </row>
    <row r="656" spans="1:26" ht="15.9" customHeight="1" x14ac:dyDescent="0.25">
      <c r="A656" s="6"/>
      <c r="F656" s="15"/>
      <c r="G656" s="15"/>
      <c r="I656" s="15"/>
      <c r="J656" s="15"/>
      <c r="L656" s="18"/>
      <c r="M656" s="18"/>
      <c r="N656" s="18"/>
      <c r="O656" s="15"/>
      <c r="P656" s="15"/>
      <c r="Q656" s="15"/>
      <c r="R656" s="15"/>
      <c r="S656" s="15"/>
      <c r="U656" s="15"/>
      <c r="V656" s="20"/>
      <c r="W656" s="20"/>
      <c r="Y656" s="21"/>
      <c r="Z656" s="21"/>
    </row>
    <row r="657" spans="1:26" ht="15.9" customHeight="1" x14ac:dyDescent="0.25">
      <c r="A657" s="6"/>
      <c r="F657" s="15"/>
      <c r="G657" s="15"/>
      <c r="I657" s="15"/>
      <c r="J657" s="15"/>
      <c r="L657" s="18"/>
      <c r="M657" s="18"/>
      <c r="N657" s="18"/>
      <c r="O657" s="15"/>
      <c r="P657" s="15"/>
      <c r="Q657" s="15"/>
      <c r="R657" s="15"/>
      <c r="S657" s="15"/>
      <c r="U657" s="15"/>
      <c r="V657" s="20"/>
      <c r="W657" s="20"/>
      <c r="Y657" s="21"/>
      <c r="Z657" s="21"/>
    </row>
    <row r="658" spans="1:26" ht="15.9" customHeight="1" x14ac:dyDescent="0.25">
      <c r="A658" s="6"/>
      <c r="F658" s="15"/>
      <c r="G658" s="15"/>
      <c r="I658" s="15"/>
      <c r="J658" s="15"/>
      <c r="L658" s="18"/>
      <c r="M658" s="18"/>
      <c r="N658" s="18"/>
      <c r="O658" s="15"/>
      <c r="P658" s="15"/>
      <c r="Q658" s="15"/>
      <c r="R658" s="15"/>
      <c r="S658" s="15"/>
      <c r="U658" s="15"/>
      <c r="V658" s="20"/>
      <c r="W658" s="20"/>
      <c r="Y658" s="21"/>
      <c r="Z658" s="21"/>
    </row>
    <row r="659" spans="1:26" ht="15.9" customHeight="1" x14ac:dyDescent="0.25">
      <c r="A659" s="6"/>
      <c r="F659" s="15"/>
      <c r="G659" s="15"/>
      <c r="I659" s="15"/>
      <c r="J659" s="15"/>
      <c r="L659" s="18"/>
      <c r="M659" s="18"/>
      <c r="N659" s="18"/>
      <c r="O659" s="15"/>
      <c r="P659" s="15"/>
      <c r="Q659" s="15"/>
      <c r="R659" s="15"/>
      <c r="S659" s="15"/>
      <c r="U659" s="15"/>
      <c r="V659" s="20"/>
      <c r="W659" s="20"/>
      <c r="Y659" s="21"/>
      <c r="Z659" s="21"/>
    </row>
    <row r="660" spans="1:26" ht="15.9" customHeight="1" x14ac:dyDescent="0.25">
      <c r="A660" s="6"/>
      <c r="F660" s="15"/>
      <c r="G660" s="15"/>
      <c r="I660" s="15"/>
      <c r="J660" s="15"/>
      <c r="L660" s="18"/>
      <c r="M660" s="18"/>
      <c r="N660" s="18"/>
      <c r="O660" s="15"/>
      <c r="P660" s="15"/>
      <c r="Q660" s="15"/>
      <c r="R660" s="15"/>
      <c r="S660" s="15"/>
      <c r="U660" s="15"/>
      <c r="V660" s="20"/>
      <c r="W660" s="20"/>
      <c r="Y660" s="21"/>
      <c r="Z660" s="21"/>
    </row>
    <row r="661" spans="1:26" ht="15.9" customHeight="1" x14ac:dyDescent="0.25">
      <c r="A661" s="6"/>
      <c r="F661" s="15"/>
      <c r="G661" s="15"/>
      <c r="I661" s="15"/>
      <c r="J661" s="15"/>
      <c r="L661" s="18"/>
      <c r="M661" s="18"/>
      <c r="N661" s="18"/>
      <c r="O661" s="15"/>
      <c r="P661" s="15"/>
      <c r="Q661" s="15"/>
      <c r="R661" s="15"/>
      <c r="S661" s="15"/>
      <c r="U661" s="15"/>
      <c r="V661" s="20"/>
      <c r="W661" s="20"/>
      <c r="Y661" s="21"/>
      <c r="Z661" s="21"/>
    </row>
    <row r="662" spans="1:26" ht="15.9" customHeight="1" x14ac:dyDescent="0.25">
      <c r="A662" s="6"/>
      <c r="F662" s="15"/>
      <c r="G662" s="15"/>
      <c r="I662" s="15"/>
      <c r="J662" s="15"/>
      <c r="L662" s="18"/>
      <c r="M662" s="18"/>
      <c r="N662" s="18"/>
      <c r="O662" s="15"/>
      <c r="P662" s="15"/>
      <c r="Q662" s="15"/>
      <c r="R662" s="15"/>
      <c r="S662" s="15"/>
      <c r="U662" s="15"/>
      <c r="V662" s="20"/>
      <c r="W662" s="20"/>
      <c r="Y662" s="21"/>
      <c r="Z662" s="21"/>
    </row>
    <row r="663" spans="1:26" ht="15.9" customHeight="1" x14ac:dyDescent="0.25">
      <c r="A663" s="6"/>
      <c r="F663" s="15"/>
      <c r="G663" s="15"/>
      <c r="I663" s="15"/>
      <c r="J663" s="15"/>
      <c r="L663" s="18"/>
      <c r="M663" s="18"/>
      <c r="N663" s="18"/>
      <c r="O663" s="15"/>
      <c r="P663" s="15"/>
      <c r="Q663" s="15"/>
      <c r="R663" s="15"/>
      <c r="S663" s="15"/>
      <c r="U663" s="15"/>
      <c r="V663" s="20"/>
      <c r="W663" s="20"/>
      <c r="Y663" s="21"/>
      <c r="Z663" s="21"/>
    </row>
    <row r="664" spans="1:26" ht="15.9" customHeight="1" x14ac:dyDescent="0.25">
      <c r="A664" s="6"/>
      <c r="F664" s="15"/>
      <c r="G664" s="15"/>
      <c r="I664" s="15"/>
      <c r="J664" s="15"/>
      <c r="L664" s="18"/>
      <c r="M664" s="18"/>
      <c r="N664" s="18"/>
      <c r="O664" s="15"/>
      <c r="P664" s="15"/>
      <c r="Q664" s="15"/>
      <c r="R664" s="15"/>
      <c r="S664" s="15"/>
      <c r="U664" s="15"/>
      <c r="V664" s="20"/>
      <c r="W664" s="20"/>
      <c r="Y664" s="21"/>
      <c r="Z664" s="21"/>
    </row>
    <row r="665" spans="1:26" ht="15.9" customHeight="1" x14ac:dyDescent="0.25">
      <c r="A665" s="6"/>
      <c r="F665" s="15"/>
      <c r="G665" s="15"/>
      <c r="I665" s="15"/>
      <c r="J665" s="15"/>
      <c r="L665" s="18"/>
      <c r="M665" s="18"/>
      <c r="N665" s="18"/>
      <c r="O665" s="15"/>
      <c r="P665" s="15"/>
      <c r="Q665" s="15"/>
      <c r="R665" s="15"/>
      <c r="S665" s="15"/>
      <c r="U665" s="15"/>
      <c r="V665" s="20"/>
      <c r="W665" s="20"/>
      <c r="Y665" s="21"/>
      <c r="Z665" s="21"/>
    </row>
    <row r="666" spans="1:26" ht="15.9" customHeight="1" x14ac:dyDescent="0.25">
      <c r="A666" s="6"/>
      <c r="F666" s="15"/>
      <c r="G666" s="15"/>
      <c r="I666" s="15"/>
      <c r="J666" s="15"/>
      <c r="L666" s="18"/>
      <c r="M666" s="18"/>
      <c r="N666" s="18"/>
      <c r="O666" s="15"/>
      <c r="P666" s="15"/>
      <c r="Q666" s="15"/>
      <c r="R666" s="15"/>
      <c r="S666" s="15"/>
      <c r="U666" s="15"/>
      <c r="V666" s="20"/>
      <c r="W666" s="20"/>
      <c r="Y666" s="21"/>
      <c r="Z666" s="21"/>
    </row>
    <row r="667" spans="1:26" ht="15.9" customHeight="1" x14ac:dyDescent="0.25">
      <c r="A667" s="6"/>
      <c r="F667" s="15"/>
      <c r="G667" s="15"/>
      <c r="I667" s="15"/>
      <c r="J667" s="15"/>
      <c r="L667" s="18"/>
      <c r="M667" s="18"/>
      <c r="N667" s="18"/>
      <c r="O667" s="15"/>
      <c r="P667" s="15"/>
      <c r="Q667" s="15"/>
      <c r="R667" s="15"/>
      <c r="S667" s="15"/>
      <c r="U667" s="15"/>
      <c r="V667" s="20"/>
      <c r="W667" s="20"/>
      <c r="Y667" s="21"/>
      <c r="Z667" s="21"/>
    </row>
    <row r="668" spans="1:26" ht="15.9" customHeight="1" x14ac:dyDescent="0.25">
      <c r="A668" s="6"/>
      <c r="F668" s="15"/>
      <c r="G668" s="15"/>
      <c r="I668" s="15"/>
      <c r="J668" s="15"/>
      <c r="L668" s="18"/>
      <c r="M668" s="18"/>
      <c r="N668" s="18"/>
      <c r="O668" s="15"/>
      <c r="P668" s="15"/>
      <c r="Q668" s="15"/>
      <c r="R668" s="15"/>
      <c r="S668" s="15"/>
      <c r="U668" s="15"/>
      <c r="V668" s="20"/>
      <c r="W668" s="20"/>
      <c r="Y668" s="21"/>
      <c r="Z668" s="21"/>
    </row>
    <row r="669" spans="1:26" ht="15.9" customHeight="1" x14ac:dyDescent="0.25">
      <c r="A669" s="6"/>
      <c r="F669" s="15"/>
      <c r="G669" s="15"/>
      <c r="I669" s="15"/>
      <c r="J669" s="15"/>
      <c r="L669" s="18"/>
      <c r="M669" s="18"/>
      <c r="N669" s="18"/>
      <c r="O669" s="15"/>
      <c r="P669" s="15"/>
      <c r="Q669" s="15"/>
      <c r="R669" s="15"/>
      <c r="S669" s="15"/>
      <c r="U669" s="15"/>
      <c r="V669" s="20"/>
      <c r="W669" s="20"/>
      <c r="Y669" s="21"/>
      <c r="Z669" s="21"/>
    </row>
    <row r="670" spans="1:26" ht="15.9" customHeight="1" x14ac:dyDescent="0.25">
      <c r="A670" s="6"/>
      <c r="F670" s="15"/>
      <c r="G670" s="15"/>
      <c r="I670" s="15"/>
      <c r="J670" s="15"/>
      <c r="L670" s="18"/>
      <c r="M670" s="18"/>
      <c r="N670" s="18"/>
      <c r="O670" s="15"/>
      <c r="P670" s="15"/>
      <c r="Q670" s="15"/>
      <c r="R670" s="15"/>
      <c r="S670" s="15"/>
      <c r="U670" s="15"/>
      <c r="V670" s="20"/>
      <c r="W670" s="20"/>
      <c r="Y670" s="21"/>
      <c r="Z670" s="21"/>
    </row>
    <row r="671" spans="1:26" ht="15.9" customHeight="1" x14ac:dyDescent="0.25">
      <c r="A671" s="6"/>
      <c r="F671" s="15"/>
      <c r="G671" s="15"/>
      <c r="I671" s="15"/>
      <c r="J671" s="15"/>
      <c r="L671" s="18"/>
      <c r="M671" s="18"/>
      <c r="N671" s="18"/>
      <c r="O671" s="15"/>
      <c r="P671" s="15"/>
      <c r="Q671" s="15"/>
      <c r="R671" s="15"/>
      <c r="S671" s="15"/>
      <c r="U671" s="15"/>
      <c r="V671" s="20"/>
      <c r="W671" s="20"/>
      <c r="Y671" s="21"/>
      <c r="Z671" s="21"/>
    </row>
    <row r="672" spans="1:26" ht="15.9" customHeight="1" x14ac:dyDescent="0.25">
      <c r="A672" s="6"/>
      <c r="F672" s="15"/>
      <c r="G672" s="15"/>
      <c r="I672" s="15"/>
      <c r="J672" s="15"/>
      <c r="L672" s="18"/>
      <c r="M672" s="18"/>
      <c r="N672" s="18"/>
      <c r="O672" s="15"/>
      <c r="P672" s="15"/>
      <c r="Q672" s="15"/>
      <c r="R672" s="15"/>
      <c r="S672" s="15"/>
      <c r="U672" s="15"/>
      <c r="V672" s="20"/>
      <c r="W672" s="20"/>
      <c r="Y672" s="21"/>
      <c r="Z672" s="21"/>
    </row>
    <row r="673" spans="1:26" ht="15.9" customHeight="1" x14ac:dyDescent="0.25">
      <c r="A673" s="6"/>
      <c r="F673" s="15"/>
      <c r="G673" s="15"/>
      <c r="I673" s="15"/>
      <c r="J673" s="15"/>
      <c r="L673" s="18"/>
      <c r="M673" s="18"/>
      <c r="N673" s="18"/>
      <c r="O673" s="15"/>
      <c r="P673" s="15"/>
      <c r="Q673" s="15"/>
      <c r="R673" s="15"/>
      <c r="S673" s="15"/>
      <c r="U673" s="15"/>
      <c r="V673" s="20"/>
      <c r="W673" s="20"/>
      <c r="Y673" s="21"/>
      <c r="Z673" s="21"/>
    </row>
    <row r="674" spans="1:26" ht="15.9" customHeight="1" x14ac:dyDescent="0.25">
      <c r="A674" s="6"/>
      <c r="F674" s="15"/>
      <c r="G674" s="15"/>
      <c r="I674" s="15"/>
      <c r="J674" s="15"/>
      <c r="L674" s="18"/>
      <c r="M674" s="18"/>
      <c r="N674" s="18"/>
      <c r="O674" s="15"/>
      <c r="P674" s="15"/>
      <c r="Q674" s="15"/>
      <c r="R674" s="15"/>
      <c r="S674" s="15"/>
      <c r="U674" s="15"/>
      <c r="V674" s="20"/>
      <c r="W674" s="20"/>
      <c r="Y674" s="21"/>
      <c r="Z674" s="21"/>
    </row>
    <row r="675" spans="1:26" ht="15.9" customHeight="1" x14ac:dyDescent="0.25">
      <c r="A675" s="6"/>
      <c r="F675" s="15"/>
      <c r="G675" s="15"/>
      <c r="I675" s="15"/>
      <c r="J675" s="15"/>
      <c r="L675" s="18"/>
      <c r="M675" s="18"/>
      <c r="N675" s="18"/>
      <c r="O675" s="15"/>
      <c r="P675" s="15"/>
      <c r="Q675" s="15"/>
      <c r="R675" s="15"/>
      <c r="S675" s="15"/>
      <c r="U675" s="15"/>
      <c r="V675" s="20"/>
      <c r="W675" s="20"/>
      <c r="Y675" s="21"/>
      <c r="Z675" s="21"/>
    </row>
    <row r="676" spans="1:26" ht="15.9" customHeight="1" x14ac:dyDescent="0.25">
      <c r="A676" s="6"/>
      <c r="F676" s="15"/>
      <c r="G676" s="15"/>
      <c r="I676" s="15"/>
      <c r="J676" s="15"/>
      <c r="L676" s="18"/>
      <c r="M676" s="18"/>
      <c r="N676" s="18"/>
      <c r="O676" s="15"/>
      <c r="P676" s="15"/>
      <c r="Q676" s="15"/>
      <c r="R676" s="15"/>
      <c r="S676" s="15"/>
      <c r="U676" s="15"/>
      <c r="V676" s="20"/>
      <c r="W676" s="20"/>
      <c r="Y676" s="21"/>
      <c r="Z676" s="21"/>
    </row>
    <row r="677" spans="1:26" ht="15.9" customHeight="1" x14ac:dyDescent="0.25">
      <c r="A677" s="6"/>
      <c r="F677" s="15"/>
      <c r="G677" s="15"/>
      <c r="I677" s="15"/>
      <c r="J677" s="15"/>
      <c r="L677" s="18"/>
      <c r="M677" s="18"/>
      <c r="N677" s="18"/>
      <c r="O677" s="15"/>
      <c r="P677" s="15"/>
      <c r="Q677" s="15"/>
      <c r="R677" s="15"/>
      <c r="S677" s="15"/>
      <c r="U677" s="15"/>
      <c r="V677" s="20"/>
      <c r="W677" s="20"/>
      <c r="Y677" s="21"/>
      <c r="Z677" s="21"/>
    </row>
    <row r="678" spans="1:26" ht="15.9" customHeight="1" x14ac:dyDescent="0.25">
      <c r="A678" s="6"/>
      <c r="F678" s="15"/>
      <c r="G678" s="15"/>
      <c r="I678" s="15"/>
      <c r="J678" s="15"/>
      <c r="L678" s="18"/>
      <c r="M678" s="18"/>
      <c r="N678" s="18"/>
      <c r="O678" s="15"/>
      <c r="P678" s="15"/>
      <c r="Q678" s="15"/>
      <c r="R678" s="15"/>
      <c r="S678" s="15"/>
      <c r="U678" s="15"/>
      <c r="V678" s="20"/>
      <c r="W678" s="20"/>
      <c r="Y678" s="21"/>
      <c r="Z678" s="21"/>
    </row>
    <row r="679" spans="1:26" ht="15.9" customHeight="1" x14ac:dyDescent="0.25">
      <c r="A679" s="6"/>
      <c r="F679" s="15"/>
      <c r="G679" s="15"/>
      <c r="I679" s="15"/>
      <c r="J679" s="15"/>
      <c r="L679" s="18"/>
      <c r="M679" s="18"/>
      <c r="N679" s="18"/>
      <c r="O679" s="15"/>
      <c r="P679" s="15"/>
      <c r="Q679" s="15"/>
      <c r="R679" s="15"/>
      <c r="S679" s="15"/>
      <c r="U679" s="15"/>
      <c r="V679" s="20"/>
      <c r="W679" s="20"/>
      <c r="Y679" s="21"/>
      <c r="Z679" s="21"/>
    </row>
    <row r="680" spans="1:26" ht="15.9" customHeight="1" x14ac:dyDescent="0.25">
      <c r="A680" s="6"/>
      <c r="F680" s="15"/>
      <c r="G680" s="15"/>
      <c r="I680" s="15"/>
      <c r="J680" s="15"/>
      <c r="L680" s="18"/>
      <c r="M680" s="18"/>
      <c r="N680" s="18"/>
      <c r="O680" s="15"/>
      <c r="P680" s="15"/>
      <c r="Q680" s="15"/>
      <c r="R680" s="15"/>
      <c r="S680" s="15"/>
      <c r="U680" s="15"/>
      <c r="V680" s="20"/>
      <c r="W680" s="20"/>
      <c r="Y680" s="21"/>
      <c r="Z680" s="21"/>
    </row>
    <row r="681" spans="1:26" ht="15.9" customHeight="1" x14ac:dyDescent="0.25">
      <c r="A681" s="6"/>
      <c r="F681" s="15"/>
      <c r="G681" s="15"/>
      <c r="I681" s="15"/>
      <c r="J681" s="15"/>
      <c r="L681" s="18"/>
      <c r="M681" s="18"/>
      <c r="N681" s="18"/>
      <c r="O681" s="15"/>
      <c r="P681" s="15"/>
      <c r="Q681" s="15"/>
      <c r="R681" s="15"/>
      <c r="S681" s="15"/>
      <c r="U681" s="15"/>
      <c r="V681" s="20"/>
      <c r="W681" s="20"/>
      <c r="Y681" s="21"/>
      <c r="Z681" s="21"/>
    </row>
    <row r="682" spans="1:26" ht="15.9" customHeight="1" x14ac:dyDescent="0.25">
      <c r="A682" s="6"/>
      <c r="F682" s="15"/>
      <c r="G682" s="15"/>
      <c r="I682" s="15"/>
      <c r="J682" s="15"/>
      <c r="L682" s="18"/>
      <c r="M682" s="18"/>
      <c r="N682" s="18"/>
      <c r="O682" s="15"/>
      <c r="P682" s="15"/>
      <c r="Q682" s="15"/>
      <c r="R682" s="15"/>
      <c r="S682" s="15"/>
      <c r="U682" s="15"/>
      <c r="V682" s="20"/>
      <c r="W682" s="20"/>
      <c r="Y682" s="21"/>
      <c r="Z682" s="21"/>
    </row>
    <row r="683" spans="1:26" ht="15.9" customHeight="1" x14ac:dyDescent="0.25">
      <c r="A683" s="6"/>
      <c r="F683" s="15"/>
      <c r="G683" s="15"/>
      <c r="I683" s="15"/>
      <c r="J683" s="15"/>
      <c r="L683" s="18"/>
      <c r="M683" s="18"/>
      <c r="N683" s="18"/>
      <c r="O683" s="15"/>
      <c r="P683" s="15"/>
      <c r="Q683" s="15"/>
      <c r="R683" s="15"/>
      <c r="S683" s="15"/>
      <c r="U683" s="15"/>
      <c r="V683" s="20"/>
      <c r="W683" s="20"/>
      <c r="Y683" s="21"/>
      <c r="Z683" s="21"/>
    </row>
    <row r="684" spans="1:26" ht="15.9" customHeight="1" x14ac:dyDescent="0.25">
      <c r="A684" s="6"/>
      <c r="F684" s="15"/>
      <c r="G684" s="15"/>
      <c r="I684" s="15"/>
      <c r="J684" s="15"/>
      <c r="L684" s="18"/>
      <c r="M684" s="18"/>
      <c r="N684" s="18"/>
      <c r="O684" s="15"/>
      <c r="P684" s="15"/>
      <c r="Q684" s="15"/>
      <c r="R684" s="15"/>
      <c r="S684" s="15"/>
      <c r="U684" s="15"/>
      <c r="V684" s="20"/>
      <c r="W684" s="20"/>
      <c r="Y684" s="21"/>
      <c r="Z684" s="21"/>
    </row>
    <row r="685" spans="1:26" ht="15.9" customHeight="1" x14ac:dyDescent="0.25">
      <c r="A685" s="6"/>
      <c r="F685" s="15"/>
      <c r="G685" s="15"/>
      <c r="I685" s="15"/>
      <c r="J685" s="15"/>
      <c r="L685" s="18"/>
      <c r="M685" s="18"/>
      <c r="N685" s="18"/>
      <c r="O685" s="15"/>
      <c r="P685" s="15"/>
      <c r="Q685" s="15"/>
      <c r="R685" s="15"/>
      <c r="S685" s="15"/>
      <c r="U685" s="15"/>
      <c r="V685" s="20"/>
      <c r="W685" s="20"/>
      <c r="Y685" s="21"/>
      <c r="Z685" s="21"/>
    </row>
    <row r="686" spans="1:26" ht="15.9" customHeight="1" x14ac:dyDescent="0.25">
      <c r="A686" s="6"/>
      <c r="F686" s="15"/>
      <c r="G686" s="15"/>
      <c r="I686" s="15"/>
      <c r="J686" s="15"/>
      <c r="L686" s="18"/>
      <c r="M686" s="18"/>
      <c r="N686" s="18"/>
      <c r="O686" s="15"/>
      <c r="P686" s="15"/>
      <c r="Q686" s="15"/>
      <c r="R686" s="15"/>
      <c r="S686" s="15"/>
      <c r="U686" s="15"/>
      <c r="V686" s="20"/>
      <c r="W686" s="20"/>
      <c r="Y686" s="21"/>
      <c r="Z686" s="21"/>
    </row>
    <row r="687" spans="1:26" ht="15.9" customHeight="1" x14ac:dyDescent="0.25">
      <c r="A687" s="6"/>
      <c r="F687" s="15"/>
      <c r="G687" s="15"/>
      <c r="I687" s="15"/>
      <c r="J687" s="15"/>
      <c r="L687" s="18"/>
      <c r="M687" s="18"/>
      <c r="N687" s="18"/>
      <c r="O687" s="15"/>
      <c r="P687" s="15"/>
      <c r="Q687" s="15"/>
      <c r="R687" s="15"/>
      <c r="S687" s="15"/>
      <c r="U687" s="15"/>
      <c r="V687" s="20"/>
      <c r="W687" s="20"/>
      <c r="Y687" s="21"/>
      <c r="Z687" s="21"/>
    </row>
    <row r="688" spans="1:26" ht="15.9" customHeight="1" x14ac:dyDescent="0.25">
      <c r="A688" s="6"/>
      <c r="F688" s="15"/>
      <c r="G688" s="15"/>
      <c r="I688" s="15"/>
      <c r="J688" s="15"/>
      <c r="L688" s="18"/>
      <c r="M688" s="18"/>
      <c r="N688" s="18"/>
      <c r="O688" s="15"/>
      <c r="P688" s="15"/>
      <c r="Q688" s="15"/>
      <c r="R688" s="15"/>
      <c r="S688" s="15"/>
      <c r="U688" s="15"/>
      <c r="V688" s="20"/>
      <c r="W688" s="20"/>
      <c r="Y688" s="21"/>
      <c r="Z688" s="21"/>
    </row>
    <row r="689" spans="1:26" ht="15.9" customHeight="1" x14ac:dyDescent="0.25">
      <c r="A689" s="6"/>
      <c r="F689" s="15"/>
      <c r="G689" s="15"/>
      <c r="I689" s="15"/>
      <c r="J689" s="15"/>
      <c r="L689" s="18"/>
      <c r="M689" s="18"/>
      <c r="N689" s="18"/>
      <c r="O689" s="15"/>
      <c r="P689" s="15"/>
      <c r="Q689" s="15"/>
      <c r="R689" s="15"/>
      <c r="S689" s="15"/>
      <c r="U689" s="15"/>
      <c r="V689" s="20"/>
      <c r="W689" s="20"/>
      <c r="Y689" s="21"/>
      <c r="Z689" s="21"/>
    </row>
    <row r="690" spans="1:26" ht="15.9" customHeight="1" x14ac:dyDescent="0.25">
      <c r="A690" s="6"/>
      <c r="F690" s="15"/>
      <c r="G690" s="15"/>
      <c r="I690" s="15"/>
      <c r="J690" s="15"/>
      <c r="L690" s="18"/>
      <c r="M690" s="18"/>
      <c r="N690" s="18"/>
      <c r="O690" s="15"/>
      <c r="P690" s="15"/>
      <c r="Q690" s="15"/>
      <c r="R690" s="15"/>
      <c r="S690" s="15"/>
      <c r="U690" s="15"/>
      <c r="V690" s="20"/>
      <c r="W690" s="20"/>
      <c r="Y690" s="21"/>
      <c r="Z690" s="21"/>
    </row>
    <row r="691" spans="1:26" ht="15.9" customHeight="1" x14ac:dyDescent="0.25">
      <c r="A691" s="6"/>
      <c r="F691" s="15"/>
      <c r="G691" s="15"/>
      <c r="I691" s="15"/>
      <c r="J691" s="15"/>
      <c r="L691" s="18"/>
      <c r="M691" s="18"/>
      <c r="N691" s="18"/>
      <c r="O691" s="15"/>
      <c r="P691" s="15"/>
      <c r="Q691" s="15"/>
      <c r="R691" s="15"/>
      <c r="S691" s="15"/>
      <c r="U691" s="15"/>
      <c r="V691" s="20"/>
      <c r="W691" s="20"/>
      <c r="Y691" s="21"/>
      <c r="Z691" s="21"/>
    </row>
    <row r="692" spans="1:26" ht="15.9" customHeight="1" x14ac:dyDescent="0.25">
      <c r="A692" s="6"/>
      <c r="F692" s="15"/>
      <c r="G692" s="15"/>
      <c r="I692" s="15"/>
      <c r="J692" s="15"/>
      <c r="L692" s="18"/>
      <c r="M692" s="18"/>
      <c r="N692" s="18"/>
      <c r="O692" s="15"/>
      <c r="P692" s="15"/>
      <c r="Q692" s="15"/>
      <c r="R692" s="15"/>
      <c r="S692" s="15"/>
      <c r="U692" s="15"/>
      <c r="V692" s="20"/>
      <c r="W692" s="20"/>
      <c r="Y692" s="21"/>
      <c r="Z692" s="21"/>
    </row>
    <row r="693" spans="1:26" ht="15.9" customHeight="1" x14ac:dyDescent="0.25">
      <c r="A693" s="6"/>
      <c r="F693" s="15"/>
      <c r="G693" s="15"/>
      <c r="I693" s="15"/>
      <c r="J693" s="15"/>
      <c r="L693" s="18"/>
      <c r="M693" s="18"/>
      <c r="N693" s="18"/>
      <c r="O693" s="15"/>
      <c r="P693" s="15"/>
      <c r="Q693" s="15"/>
      <c r="R693" s="15"/>
      <c r="S693" s="15"/>
      <c r="U693" s="15"/>
      <c r="V693" s="20"/>
      <c r="W693" s="20"/>
      <c r="Y693" s="21"/>
      <c r="Z693" s="21"/>
    </row>
    <row r="694" spans="1:26" ht="15.9" customHeight="1" x14ac:dyDescent="0.25">
      <c r="A694" s="6"/>
      <c r="F694" s="15"/>
      <c r="G694" s="15"/>
      <c r="I694" s="15"/>
      <c r="J694" s="15"/>
      <c r="L694" s="18"/>
      <c r="M694" s="18"/>
      <c r="N694" s="18"/>
      <c r="O694" s="15"/>
      <c r="P694" s="15"/>
      <c r="Q694" s="15"/>
      <c r="R694" s="15"/>
      <c r="S694" s="15"/>
      <c r="U694" s="15"/>
      <c r="V694" s="20"/>
      <c r="W694" s="20"/>
      <c r="Y694" s="21"/>
      <c r="Z694" s="21"/>
    </row>
    <row r="695" spans="1:26" ht="15.9" customHeight="1" x14ac:dyDescent="0.25">
      <c r="A695" s="6"/>
      <c r="F695" s="15"/>
      <c r="G695" s="15"/>
      <c r="I695" s="15"/>
      <c r="J695" s="15"/>
      <c r="L695" s="18"/>
      <c r="M695" s="18"/>
      <c r="N695" s="18"/>
      <c r="O695" s="15"/>
      <c r="P695" s="15"/>
      <c r="Q695" s="15"/>
      <c r="R695" s="15"/>
      <c r="S695" s="15"/>
      <c r="U695" s="15"/>
      <c r="V695" s="20"/>
      <c r="W695" s="20"/>
      <c r="Y695" s="21"/>
      <c r="Z695" s="21"/>
    </row>
    <row r="696" spans="1:26" ht="15.9" customHeight="1" x14ac:dyDescent="0.25">
      <c r="A696" s="6"/>
      <c r="F696" s="15"/>
      <c r="G696" s="15"/>
      <c r="I696" s="15"/>
      <c r="J696" s="15"/>
      <c r="L696" s="18"/>
      <c r="M696" s="18"/>
      <c r="N696" s="18"/>
      <c r="O696" s="15"/>
      <c r="P696" s="15"/>
      <c r="Q696" s="15"/>
      <c r="R696" s="15"/>
      <c r="S696" s="15"/>
      <c r="U696" s="15"/>
      <c r="V696" s="20"/>
      <c r="W696" s="20"/>
      <c r="Y696" s="21"/>
      <c r="Z696" s="21"/>
    </row>
    <row r="697" spans="1:26" ht="15.9" customHeight="1" x14ac:dyDescent="0.25">
      <c r="A697" s="6"/>
      <c r="F697" s="15"/>
      <c r="G697" s="15"/>
      <c r="I697" s="15"/>
      <c r="J697" s="15"/>
      <c r="L697" s="18"/>
      <c r="M697" s="18"/>
      <c r="N697" s="18"/>
      <c r="O697" s="15"/>
      <c r="P697" s="15"/>
      <c r="Q697" s="15"/>
      <c r="R697" s="15"/>
      <c r="S697" s="15"/>
      <c r="U697" s="15"/>
      <c r="V697" s="20"/>
      <c r="W697" s="20"/>
      <c r="Y697" s="21"/>
      <c r="Z697" s="21"/>
    </row>
    <row r="698" spans="1:26" ht="15.9" customHeight="1" x14ac:dyDescent="0.25">
      <c r="A698" s="6"/>
      <c r="F698" s="15"/>
      <c r="G698" s="15"/>
      <c r="I698" s="15"/>
      <c r="J698" s="15"/>
      <c r="L698" s="18"/>
      <c r="M698" s="18"/>
      <c r="N698" s="18"/>
      <c r="O698" s="15"/>
      <c r="P698" s="15"/>
      <c r="Q698" s="15"/>
      <c r="R698" s="15"/>
      <c r="S698" s="15"/>
      <c r="U698" s="15"/>
      <c r="V698" s="20"/>
      <c r="W698" s="20"/>
      <c r="Y698" s="21"/>
      <c r="Z698" s="21"/>
    </row>
    <row r="699" spans="1:26" ht="15.9" customHeight="1" x14ac:dyDescent="0.25">
      <c r="A699" s="6"/>
      <c r="F699" s="15"/>
      <c r="G699" s="15"/>
      <c r="I699" s="15"/>
      <c r="J699" s="15"/>
      <c r="L699" s="18"/>
      <c r="M699" s="18"/>
      <c r="N699" s="18"/>
      <c r="O699" s="15"/>
      <c r="P699" s="15"/>
      <c r="Q699" s="15"/>
      <c r="R699" s="15"/>
      <c r="S699" s="15"/>
      <c r="U699" s="15"/>
      <c r="V699" s="20"/>
      <c r="W699" s="20"/>
      <c r="Y699" s="21"/>
      <c r="Z699" s="21"/>
    </row>
    <row r="700" spans="1:26" ht="15.9" customHeight="1" x14ac:dyDescent="0.25">
      <c r="A700" s="6"/>
      <c r="F700" s="15"/>
      <c r="G700" s="15"/>
      <c r="I700" s="15"/>
      <c r="J700" s="15"/>
      <c r="L700" s="18"/>
      <c r="M700" s="18"/>
      <c r="N700" s="18"/>
      <c r="O700" s="15"/>
      <c r="P700" s="15"/>
      <c r="Q700" s="15"/>
      <c r="R700" s="15"/>
      <c r="S700" s="15"/>
      <c r="U700" s="15"/>
      <c r="V700" s="20"/>
      <c r="W700" s="20"/>
      <c r="Y700" s="21"/>
      <c r="Z700" s="21"/>
    </row>
    <row r="701" spans="1:26" ht="15.9" customHeight="1" x14ac:dyDescent="0.25">
      <c r="A701" s="6"/>
      <c r="F701" s="15"/>
      <c r="G701" s="15"/>
      <c r="I701" s="15"/>
      <c r="J701" s="15"/>
      <c r="L701" s="18"/>
      <c r="M701" s="18"/>
      <c r="N701" s="18"/>
      <c r="O701" s="15"/>
      <c r="P701" s="15"/>
      <c r="Q701" s="15"/>
      <c r="R701" s="15"/>
      <c r="S701" s="15"/>
      <c r="U701" s="15"/>
      <c r="V701" s="20"/>
      <c r="W701" s="20"/>
      <c r="Y701" s="21"/>
      <c r="Z701" s="21"/>
    </row>
    <row r="702" spans="1:26" ht="15.9" customHeight="1" x14ac:dyDescent="0.25">
      <c r="A702" s="6"/>
      <c r="F702" s="15"/>
      <c r="G702" s="15"/>
      <c r="I702" s="15"/>
      <c r="J702" s="15"/>
      <c r="L702" s="18"/>
      <c r="M702" s="18"/>
      <c r="N702" s="18"/>
      <c r="O702" s="15"/>
      <c r="P702" s="15"/>
      <c r="Q702" s="15"/>
      <c r="R702" s="15"/>
      <c r="S702" s="15"/>
      <c r="U702" s="15"/>
      <c r="V702" s="20"/>
      <c r="W702" s="20"/>
      <c r="Y702" s="21"/>
      <c r="Z702" s="21"/>
    </row>
    <row r="703" spans="1:26" ht="15.9" customHeight="1" x14ac:dyDescent="0.25">
      <c r="A703" s="6"/>
      <c r="F703" s="15"/>
      <c r="G703" s="15"/>
      <c r="I703" s="15"/>
      <c r="J703" s="15"/>
      <c r="L703" s="18"/>
      <c r="M703" s="18"/>
      <c r="N703" s="18"/>
      <c r="O703" s="15"/>
      <c r="P703" s="15"/>
      <c r="Q703" s="15"/>
      <c r="R703" s="15"/>
      <c r="S703" s="15"/>
      <c r="U703" s="15"/>
      <c r="V703" s="20"/>
      <c r="W703" s="20"/>
      <c r="Y703" s="21"/>
      <c r="Z703" s="21"/>
    </row>
    <row r="704" spans="1:26" ht="15.9" customHeight="1" x14ac:dyDescent="0.25">
      <c r="A704" s="6"/>
      <c r="F704" s="15"/>
      <c r="G704" s="15"/>
      <c r="I704" s="15"/>
      <c r="J704" s="15"/>
      <c r="L704" s="18"/>
      <c r="M704" s="18"/>
      <c r="N704" s="18"/>
      <c r="O704" s="15"/>
      <c r="P704" s="15"/>
      <c r="Q704" s="15"/>
      <c r="R704" s="15"/>
      <c r="S704" s="15"/>
      <c r="U704" s="15"/>
      <c r="V704" s="20"/>
      <c r="W704" s="20"/>
      <c r="Y704" s="21"/>
      <c r="Z704" s="21"/>
    </row>
    <row r="705" spans="1:26" ht="15.9" customHeight="1" x14ac:dyDescent="0.25">
      <c r="A705" s="6"/>
      <c r="F705" s="15"/>
      <c r="G705" s="15"/>
      <c r="I705" s="15"/>
      <c r="J705" s="15"/>
      <c r="L705" s="18"/>
      <c r="M705" s="18"/>
      <c r="N705" s="18"/>
      <c r="O705" s="15"/>
      <c r="P705" s="15"/>
      <c r="Q705" s="15"/>
      <c r="R705" s="15"/>
      <c r="S705" s="15"/>
      <c r="U705" s="15"/>
      <c r="V705" s="20"/>
      <c r="W705" s="20"/>
      <c r="Y705" s="21"/>
      <c r="Z705" s="21"/>
    </row>
    <row r="706" spans="1:26" ht="15.9" customHeight="1" x14ac:dyDescent="0.25">
      <c r="A706" s="6"/>
      <c r="F706" s="15"/>
      <c r="G706" s="15"/>
      <c r="I706" s="15"/>
      <c r="J706" s="15"/>
      <c r="L706" s="18"/>
      <c r="M706" s="18"/>
      <c r="N706" s="18"/>
      <c r="O706" s="15"/>
      <c r="P706" s="15"/>
      <c r="Q706" s="15"/>
      <c r="R706" s="15"/>
      <c r="S706" s="15"/>
      <c r="U706" s="15"/>
      <c r="V706" s="20"/>
      <c r="W706" s="20"/>
      <c r="Y706" s="21"/>
      <c r="Z706" s="21"/>
    </row>
    <row r="707" spans="1:26" ht="15.9" customHeight="1" x14ac:dyDescent="0.25">
      <c r="A707" s="6"/>
      <c r="F707" s="15"/>
      <c r="G707" s="15"/>
      <c r="I707" s="15"/>
      <c r="J707" s="15"/>
      <c r="L707" s="18"/>
      <c r="M707" s="18"/>
      <c r="N707" s="18"/>
      <c r="O707" s="15"/>
      <c r="P707" s="15"/>
      <c r="Q707" s="15"/>
      <c r="R707" s="15"/>
      <c r="S707" s="15"/>
      <c r="U707" s="15"/>
      <c r="V707" s="20"/>
      <c r="W707" s="20"/>
      <c r="Y707" s="21"/>
      <c r="Z707" s="21"/>
    </row>
    <row r="708" spans="1:26" ht="15.9" customHeight="1" x14ac:dyDescent="0.25">
      <c r="A708" s="6"/>
      <c r="F708" s="15"/>
      <c r="G708" s="15"/>
      <c r="I708" s="15"/>
      <c r="J708" s="15"/>
      <c r="L708" s="18"/>
      <c r="M708" s="18"/>
      <c r="N708" s="18"/>
      <c r="O708" s="15"/>
      <c r="P708" s="15"/>
      <c r="Q708" s="15"/>
      <c r="R708" s="15"/>
      <c r="S708" s="15"/>
      <c r="U708" s="15"/>
      <c r="V708" s="20"/>
      <c r="W708" s="20"/>
      <c r="Y708" s="21"/>
      <c r="Z708" s="21"/>
    </row>
    <row r="709" spans="1:26" ht="15.9" customHeight="1" x14ac:dyDescent="0.25">
      <c r="A709" s="6"/>
      <c r="F709" s="15"/>
      <c r="G709" s="15"/>
      <c r="I709" s="15"/>
      <c r="J709" s="15"/>
      <c r="L709" s="18"/>
      <c r="M709" s="18"/>
      <c r="N709" s="18"/>
      <c r="O709" s="15"/>
      <c r="P709" s="15"/>
      <c r="Q709" s="15"/>
      <c r="R709" s="15"/>
      <c r="S709" s="15"/>
      <c r="U709" s="15"/>
      <c r="V709" s="20"/>
      <c r="W709" s="20"/>
      <c r="Y709" s="21"/>
      <c r="Z709" s="21"/>
    </row>
    <row r="710" spans="1:26" ht="15.9" customHeight="1" x14ac:dyDescent="0.25">
      <c r="A710" s="6"/>
      <c r="F710" s="15"/>
      <c r="G710" s="15"/>
      <c r="I710" s="15"/>
      <c r="J710" s="15"/>
      <c r="L710" s="18"/>
      <c r="M710" s="18"/>
      <c r="N710" s="18"/>
      <c r="O710" s="15"/>
      <c r="P710" s="15"/>
      <c r="Q710" s="15"/>
      <c r="R710" s="15"/>
      <c r="S710" s="15"/>
      <c r="U710" s="15"/>
      <c r="V710" s="20"/>
      <c r="W710" s="20"/>
      <c r="Y710" s="21"/>
      <c r="Z710" s="21"/>
    </row>
    <row r="711" spans="1:26" ht="15.9" customHeight="1" x14ac:dyDescent="0.25">
      <c r="A711" s="6"/>
      <c r="F711" s="15"/>
      <c r="G711" s="15"/>
      <c r="I711" s="15"/>
      <c r="J711" s="15"/>
      <c r="L711" s="18"/>
      <c r="M711" s="18"/>
      <c r="N711" s="18"/>
      <c r="O711" s="15"/>
      <c r="P711" s="15"/>
      <c r="Q711" s="15"/>
      <c r="R711" s="15"/>
      <c r="S711" s="15"/>
      <c r="U711" s="15"/>
      <c r="V711" s="20"/>
      <c r="W711" s="20"/>
      <c r="Y711" s="21"/>
      <c r="Z711" s="21"/>
    </row>
    <row r="712" spans="1:26" ht="15.9" customHeight="1" x14ac:dyDescent="0.25">
      <c r="A712" s="6"/>
      <c r="F712" s="15"/>
      <c r="G712" s="15"/>
      <c r="I712" s="15"/>
      <c r="J712" s="15"/>
      <c r="L712" s="18"/>
      <c r="M712" s="18"/>
      <c r="N712" s="18"/>
      <c r="O712" s="15"/>
      <c r="P712" s="15"/>
      <c r="Q712" s="15"/>
      <c r="R712" s="15"/>
      <c r="S712" s="15"/>
      <c r="U712" s="15"/>
      <c r="V712" s="20"/>
      <c r="W712" s="20"/>
      <c r="Y712" s="21"/>
      <c r="Z712" s="21"/>
    </row>
    <row r="713" spans="1:26" ht="15.9" customHeight="1" x14ac:dyDescent="0.25">
      <c r="A713" s="6"/>
      <c r="F713" s="15"/>
      <c r="G713" s="15"/>
      <c r="I713" s="15"/>
      <c r="J713" s="15"/>
      <c r="L713" s="18"/>
      <c r="M713" s="18"/>
      <c r="N713" s="18"/>
      <c r="O713" s="15"/>
      <c r="P713" s="15"/>
      <c r="Q713" s="15"/>
      <c r="R713" s="15"/>
      <c r="S713" s="15"/>
      <c r="U713" s="15"/>
      <c r="V713" s="20"/>
      <c r="W713" s="20"/>
      <c r="Y713" s="21"/>
      <c r="Z713" s="21"/>
    </row>
    <row r="714" spans="1:26" ht="15.9" customHeight="1" x14ac:dyDescent="0.25">
      <c r="A714" s="6"/>
      <c r="F714" s="15"/>
      <c r="G714" s="15"/>
      <c r="I714" s="15"/>
      <c r="J714" s="15"/>
      <c r="L714" s="18"/>
      <c r="M714" s="18"/>
      <c r="N714" s="18"/>
      <c r="O714" s="15"/>
      <c r="P714" s="15"/>
      <c r="Q714" s="15"/>
      <c r="R714" s="15"/>
      <c r="S714" s="15"/>
      <c r="U714" s="15"/>
      <c r="V714" s="20"/>
      <c r="W714" s="20"/>
      <c r="Y714" s="21"/>
      <c r="Z714" s="21"/>
    </row>
    <row r="715" spans="1:26" ht="15.9" customHeight="1" x14ac:dyDescent="0.25">
      <c r="A715" s="6"/>
      <c r="F715" s="15"/>
      <c r="G715" s="15"/>
      <c r="I715" s="15"/>
      <c r="J715" s="15"/>
      <c r="L715" s="18"/>
      <c r="M715" s="18"/>
      <c r="N715" s="18"/>
      <c r="O715" s="15"/>
      <c r="P715" s="15"/>
      <c r="Q715" s="15"/>
      <c r="R715" s="15"/>
      <c r="S715" s="15"/>
      <c r="U715" s="15"/>
      <c r="V715" s="20"/>
      <c r="W715" s="20"/>
      <c r="Y715" s="21"/>
      <c r="Z715" s="21"/>
    </row>
    <row r="716" spans="1:26" ht="15.9" customHeight="1" x14ac:dyDescent="0.25">
      <c r="A716" s="6"/>
      <c r="F716" s="15"/>
      <c r="G716" s="15"/>
      <c r="I716" s="15"/>
      <c r="J716" s="15"/>
      <c r="L716" s="18"/>
      <c r="M716" s="18"/>
      <c r="N716" s="18"/>
      <c r="O716" s="15"/>
      <c r="P716" s="15"/>
      <c r="Q716" s="15"/>
      <c r="R716" s="15"/>
      <c r="S716" s="15"/>
      <c r="U716" s="15"/>
      <c r="V716" s="20"/>
      <c r="W716" s="20"/>
      <c r="Y716" s="21"/>
      <c r="Z716" s="21"/>
    </row>
    <row r="717" spans="1:26" ht="15.9" customHeight="1" x14ac:dyDescent="0.25">
      <c r="A717" s="6"/>
      <c r="F717" s="15"/>
      <c r="G717" s="15"/>
      <c r="I717" s="15"/>
      <c r="J717" s="15"/>
      <c r="L717" s="18"/>
      <c r="M717" s="18"/>
      <c r="N717" s="18"/>
      <c r="O717" s="15"/>
      <c r="P717" s="15"/>
      <c r="Q717" s="15"/>
      <c r="R717" s="15"/>
      <c r="S717" s="15"/>
      <c r="U717" s="15"/>
      <c r="V717" s="20"/>
      <c r="W717" s="20"/>
      <c r="Y717" s="21"/>
      <c r="Z717" s="21"/>
    </row>
    <row r="718" spans="1:26" ht="15.9" customHeight="1" x14ac:dyDescent="0.25">
      <c r="A718" s="6"/>
      <c r="F718" s="15"/>
      <c r="G718" s="15"/>
      <c r="I718" s="15"/>
      <c r="J718" s="15"/>
      <c r="L718" s="18"/>
      <c r="M718" s="18"/>
      <c r="N718" s="18"/>
      <c r="O718" s="15"/>
      <c r="P718" s="15"/>
      <c r="Q718" s="15"/>
      <c r="R718" s="15"/>
      <c r="S718" s="15"/>
      <c r="U718" s="15"/>
      <c r="V718" s="20"/>
      <c r="W718" s="20"/>
      <c r="Y718" s="21"/>
      <c r="Z718" s="21"/>
    </row>
    <row r="719" spans="1:26" ht="15.9" customHeight="1" x14ac:dyDescent="0.25">
      <c r="A719" s="6"/>
      <c r="F719" s="15"/>
      <c r="G719" s="15"/>
      <c r="I719" s="15"/>
      <c r="J719" s="15"/>
      <c r="L719" s="18"/>
      <c r="M719" s="18"/>
      <c r="N719" s="18"/>
      <c r="O719" s="15"/>
      <c r="P719" s="15"/>
      <c r="Q719" s="15"/>
      <c r="R719" s="15"/>
      <c r="S719" s="15"/>
      <c r="U719" s="15"/>
      <c r="V719" s="20"/>
      <c r="W719" s="20"/>
      <c r="Y719" s="21"/>
      <c r="Z719" s="21"/>
    </row>
    <row r="720" spans="1:26" ht="15.9" customHeight="1" x14ac:dyDescent="0.25">
      <c r="A720" s="6"/>
      <c r="F720" s="15"/>
      <c r="G720" s="15"/>
      <c r="I720" s="15"/>
      <c r="J720" s="15"/>
      <c r="L720" s="18"/>
      <c r="M720" s="18"/>
      <c r="N720" s="18"/>
      <c r="O720" s="15"/>
      <c r="P720" s="15"/>
      <c r="Q720" s="15"/>
      <c r="R720" s="15"/>
      <c r="S720" s="15"/>
      <c r="U720" s="15"/>
      <c r="V720" s="20"/>
      <c r="W720" s="20"/>
      <c r="Y720" s="21"/>
      <c r="Z720" s="21"/>
    </row>
    <row r="721" spans="1:26" ht="15.9" customHeight="1" x14ac:dyDescent="0.25">
      <c r="A721" s="6"/>
      <c r="F721" s="15"/>
      <c r="G721" s="15"/>
      <c r="I721" s="15"/>
      <c r="J721" s="15"/>
      <c r="L721" s="18"/>
      <c r="M721" s="18"/>
      <c r="N721" s="18"/>
      <c r="O721" s="15"/>
      <c r="P721" s="15"/>
      <c r="Q721" s="15"/>
      <c r="R721" s="15"/>
      <c r="S721" s="15"/>
      <c r="U721" s="15"/>
      <c r="V721" s="20"/>
      <c r="W721" s="20"/>
      <c r="Y721" s="21"/>
      <c r="Z721" s="21"/>
    </row>
    <row r="722" spans="1:26" ht="15.9" customHeight="1" x14ac:dyDescent="0.25">
      <c r="A722" s="6"/>
      <c r="F722" s="15"/>
      <c r="G722" s="15"/>
      <c r="I722" s="15"/>
      <c r="J722" s="15"/>
      <c r="L722" s="18"/>
      <c r="M722" s="18"/>
      <c r="N722" s="18"/>
      <c r="O722" s="15"/>
      <c r="P722" s="15"/>
      <c r="Q722" s="15"/>
      <c r="R722" s="15"/>
      <c r="S722" s="15"/>
      <c r="U722" s="15"/>
      <c r="V722" s="20"/>
      <c r="W722" s="20"/>
      <c r="Y722" s="21"/>
      <c r="Z722" s="21"/>
    </row>
    <row r="723" spans="1:26" ht="15.9" customHeight="1" x14ac:dyDescent="0.25">
      <c r="A723" s="6"/>
      <c r="F723" s="15"/>
      <c r="G723" s="15"/>
      <c r="I723" s="15"/>
      <c r="J723" s="15"/>
      <c r="L723" s="18"/>
      <c r="M723" s="18"/>
      <c r="N723" s="18"/>
      <c r="O723" s="15"/>
      <c r="P723" s="15"/>
      <c r="Q723" s="15"/>
      <c r="R723" s="15"/>
      <c r="S723" s="15"/>
      <c r="U723" s="15"/>
      <c r="V723" s="20"/>
      <c r="W723" s="20"/>
      <c r="Y723" s="21"/>
      <c r="Z723" s="21"/>
    </row>
    <row r="724" spans="1:26" ht="15.9" customHeight="1" x14ac:dyDescent="0.25">
      <c r="A724" s="6"/>
      <c r="F724" s="15"/>
      <c r="G724" s="15"/>
      <c r="I724" s="15"/>
      <c r="J724" s="15"/>
      <c r="L724" s="18"/>
      <c r="M724" s="18"/>
      <c r="N724" s="18"/>
      <c r="O724" s="15"/>
      <c r="P724" s="15"/>
      <c r="Q724" s="15"/>
      <c r="R724" s="15"/>
      <c r="S724" s="15"/>
      <c r="U724" s="15"/>
      <c r="V724" s="20"/>
      <c r="W724" s="20"/>
      <c r="Y724" s="21"/>
      <c r="Z724" s="21"/>
    </row>
    <row r="725" spans="1:26" ht="15.9" customHeight="1" x14ac:dyDescent="0.25">
      <c r="A725" s="6"/>
      <c r="F725" s="15"/>
      <c r="G725" s="15"/>
      <c r="I725" s="15"/>
      <c r="J725" s="15"/>
      <c r="L725" s="18"/>
      <c r="M725" s="18"/>
      <c r="N725" s="18"/>
      <c r="O725" s="15"/>
      <c r="P725" s="15"/>
      <c r="Q725" s="15"/>
      <c r="R725" s="15"/>
      <c r="S725" s="15"/>
      <c r="U725" s="15"/>
      <c r="V725" s="20"/>
      <c r="W725" s="20"/>
      <c r="Y725" s="21"/>
      <c r="Z725" s="21"/>
    </row>
    <row r="726" spans="1:26" ht="15.9" customHeight="1" x14ac:dyDescent="0.25">
      <c r="A726" s="6"/>
      <c r="F726" s="15"/>
      <c r="G726" s="15"/>
      <c r="I726" s="15"/>
      <c r="J726" s="15"/>
      <c r="L726" s="18"/>
      <c r="M726" s="18"/>
      <c r="N726" s="18"/>
      <c r="O726" s="15"/>
      <c r="P726" s="15"/>
      <c r="Q726" s="15"/>
      <c r="R726" s="15"/>
      <c r="S726" s="15"/>
      <c r="U726" s="15"/>
      <c r="V726" s="20"/>
      <c r="W726" s="20"/>
      <c r="Y726" s="21"/>
      <c r="Z726" s="21"/>
    </row>
    <row r="727" spans="1:26" ht="15.9" customHeight="1" x14ac:dyDescent="0.25">
      <c r="A727" s="6"/>
      <c r="F727" s="15"/>
      <c r="G727" s="15"/>
      <c r="I727" s="15"/>
      <c r="J727" s="15"/>
      <c r="L727" s="18"/>
      <c r="M727" s="18"/>
      <c r="N727" s="18"/>
      <c r="O727" s="15"/>
      <c r="P727" s="15"/>
      <c r="Q727" s="15"/>
      <c r="R727" s="15"/>
      <c r="S727" s="15"/>
      <c r="U727" s="15"/>
      <c r="V727" s="20"/>
      <c r="W727" s="20"/>
      <c r="Y727" s="21"/>
      <c r="Z727" s="21"/>
    </row>
    <row r="728" spans="1:26" ht="15.9" customHeight="1" x14ac:dyDescent="0.25">
      <c r="A728" s="6"/>
      <c r="F728" s="15"/>
      <c r="G728" s="15"/>
      <c r="I728" s="15"/>
      <c r="J728" s="15"/>
      <c r="L728" s="18"/>
      <c r="M728" s="18"/>
      <c r="N728" s="18"/>
      <c r="O728" s="15"/>
      <c r="P728" s="15"/>
      <c r="Q728" s="15"/>
      <c r="R728" s="15"/>
      <c r="S728" s="15"/>
      <c r="U728" s="15"/>
      <c r="V728" s="20"/>
      <c r="W728" s="20"/>
      <c r="Y728" s="21"/>
      <c r="Z728" s="21"/>
    </row>
    <row r="729" spans="1:26" ht="15.9" customHeight="1" x14ac:dyDescent="0.25">
      <c r="A729" s="6"/>
      <c r="F729" s="15"/>
      <c r="G729" s="15"/>
      <c r="I729" s="15"/>
      <c r="J729" s="15"/>
      <c r="L729" s="18"/>
      <c r="M729" s="18"/>
      <c r="N729" s="18"/>
      <c r="O729" s="15"/>
      <c r="P729" s="15"/>
      <c r="Q729" s="15"/>
      <c r="R729" s="15"/>
      <c r="S729" s="15"/>
      <c r="U729" s="15"/>
      <c r="V729" s="20"/>
      <c r="W729" s="20"/>
      <c r="Y729" s="21"/>
      <c r="Z729" s="21"/>
    </row>
    <row r="730" spans="1:26" ht="15.9" customHeight="1" x14ac:dyDescent="0.25">
      <c r="A730" s="6"/>
      <c r="F730" s="15"/>
      <c r="G730" s="15"/>
      <c r="I730" s="15"/>
      <c r="J730" s="15"/>
      <c r="L730" s="18"/>
      <c r="M730" s="18"/>
      <c r="N730" s="18"/>
      <c r="O730" s="15"/>
      <c r="P730" s="15"/>
      <c r="Q730" s="15"/>
      <c r="R730" s="15"/>
      <c r="S730" s="15"/>
      <c r="U730" s="15"/>
      <c r="V730" s="20"/>
      <c r="W730" s="20"/>
      <c r="Y730" s="21"/>
      <c r="Z730" s="21"/>
    </row>
    <row r="731" spans="1:26" ht="15.9" customHeight="1" x14ac:dyDescent="0.25">
      <c r="A731" s="6"/>
      <c r="F731" s="15"/>
      <c r="G731" s="15"/>
      <c r="I731" s="15"/>
      <c r="J731" s="15"/>
      <c r="L731" s="18"/>
      <c r="M731" s="18"/>
      <c r="N731" s="18"/>
      <c r="O731" s="15"/>
      <c r="P731" s="15"/>
      <c r="Q731" s="15"/>
      <c r="R731" s="15"/>
      <c r="S731" s="15"/>
      <c r="U731" s="15"/>
      <c r="V731" s="20"/>
      <c r="W731" s="20"/>
      <c r="Y731" s="21"/>
      <c r="Z731" s="21"/>
    </row>
    <row r="732" spans="1:26" ht="15.9" customHeight="1" x14ac:dyDescent="0.25">
      <c r="A732" s="6"/>
      <c r="F732" s="15"/>
      <c r="G732" s="15"/>
      <c r="I732" s="15"/>
      <c r="J732" s="15"/>
      <c r="L732" s="18"/>
      <c r="M732" s="18"/>
      <c r="N732" s="18"/>
      <c r="O732" s="15"/>
      <c r="P732" s="15"/>
      <c r="Q732" s="15"/>
      <c r="R732" s="15"/>
      <c r="S732" s="15"/>
      <c r="U732" s="15"/>
      <c r="V732" s="20"/>
      <c r="W732" s="20"/>
      <c r="Y732" s="21"/>
      <c r="Z732" s="21"/>
    </row>
    <row r="733" spans="1:26" ht="15.9" customHeight="1" x14ac:dyDescent="0.25">
      <c r="A733" s="6"/>
      <c r="F733" s="15"/>
      <c r="G733" s="15"/>
      <c r="I733" s="15"/>
      <c r="J733" s="15"/>
      <c r="L733" s="18"/>
      <c r="M733" s="18"/>
      <c r="N733" s="18"/>
      <c r="O733" s="15"/>
      <c r="P733" s="15"/>
      <c r="Q733" s="15"/>
      <c r="R733" s="15"/>
      <c r="S733" s="15"/>
      <c r="U733" s="15"/>
      <c r="V733" s="20"/>
      <c r="W733" s="20"/>
      <c r="Y733" s="21"/>
      <c r="Z733" s="21"/>
    </row>
    <row r="734" spans="1:26" ht="15.9" customHeight="1" x14ac:dyDescent="0.25">
      <c r="A734" s="6"/>
      <c r="F734" s="15"/>
      <c r="G734" s="15"/>
      <c r="I734" s="15"/>
      <c r="J734" s="15"/>
      <c r="L734" s="18"/>
      <c r="M734" s="18"/>
      <c r="N734" s="18"/>
      <c r="O734" s="15"/>
      <c r="P734" s="15"/>
      <c r="Q734" s="15"/>
      <c r="R734" s="15"/>
      <c r="S734" s="15"/>
      <c r="U734" s="15"/>
      <c r="V734" s="20"/>
      <c r="W734" s="20"/>
      <c r="Y734" s="21"/>
      <c r="Z734" s="21"/>
    </row>
    <row r="735" spans="1:26" ht="15.9" customHeight="1" x14ac:dyDescent="0.25">
      <c r="A735" s="6"/>
      <c r="F735" s="15"/>
      <c r="G735" s="15"/>
      <c r="I735" s="15"/>
      <c r="J735" s="15"/>
      <c r="L735" s="18"/>
      <c r="M735" s="18"/>
      <c r="N735" s="18"/>
      <c r="O735" s="15"/>
      <c r="P735" s="15"/>
      <c r="Q735" s="15"/>
      <c r="R735" s="15"/>
      <c r="S735" s="15"/>
      <c r="U735" s="15"/>
      <c r="V735" s="20"/>
      <c r="W735" s="20"/>
      <c r="Y735" s="21"/>
      <c r="Z735" s="21"/>
    </row>
    <row r="736" spans="1:26" ht="15.9" customHeight="1" x14ac:dyDescent="0.25">
      <c r="A736" s="6"/>
      <c r="F736" s="15"/>
      <c r="G736" s="15"/>
      <c r="I736" s="15"/>
      <c r="J736" s="15"/>
      <c r="L736" s="18"/>
      <c r="M736" s="18"/>
      <c r="N736" s="18"/>
      <c r="O736" s="15"/>
      <c r="P736" s="15"/>
      <c r="Q736" s="15"/>
      <c r="R736" s="15"/>
      <c r="S736" s="15"/>
      <c r="U736" s="15"/>
      <c r="V736" s="20"/>
      <c r="W736" s="20"/>
      <c r="Y736" s="21"/>
      <c r="Z736" s="21"/>
    </row>
    <row r="737" spans="1:26" ht="15.9" customHeight="1" x14ac:dyDescent="0.25">
      <c r="A737" s="6"/>
      <c r="F737" s="15"/>
      <c r="G737" s="15"/>
      <c r="I737" s="15"/>
      <c r="J737" s="15"/>
      <c r="L737" s="18"/>
      <c r="M737" s="18"/>
      <c r="N737" s="18"/>
      <c r="O737" s="15"/>
      <c r="P737" s="15"/>
      <c r="Q737" s="15"/>
      <c r="R737" s="15"/>
      <c r="S737" s="15"/>
      <c r="U737" s="15"/>
      <c r="V737" s="20"/>
      <c r="W737" s="20"/>
      <c r="Y737" s="21"/>
      <c r="Z737" s="21"/>
    </row>
    <row r="738" spans="1:26" ht="15.9" customHeight="1" x14ac:dyDescent="0.25">
      <c r="A738" s="6"/>
      <c r="F738" s="15"/>
      <c r="G738" s="15"/>
      <c r="I738" s="15"/>
      <c r="J738" s="15"/>
      <c r="L738" s="18"/>
      <c r="M738" s="18"/>
      <c r="N738" s="18"/>
      <c r="O738" s="15"/>
      <c r="P738" s="15"/>
      <c r="Q738" s="15"/>
      <c r="R738" s="15"/>
      <c r="S738" s="15"/>
      <c r="U738" s="15"/>
      <c r="V738" s="20"/>
      <c r="W738" s="20"/>
      <c r="Y738" s="21"/>
      <c r="Z738" s="21"/>
    </row>
    <row r="739" spans="1:26" ht="15.9" customHeight="1" x14ac:dyDescent="0.25">
      <c r="A739" s="6"/>
      <c r="F739" s="15"/>
      <c r="G739" s="15"/>
      <c r="I739" s="15"/>
      <c r="J739" s="15"/>
      <c r="L739" s="18"/>
      <c r="M739" s="18"/>
      <c r="N739" s="18"/>
      <c r="O739" s="15"/>
      <c r="P739" s="15"/>
      <c r="Q739" s="15"/>
      <c r="R739" s="15"/>
      <c r="S739" s="15"/>
      <c r="U739" s="15"/>
      <c r="V739" s="20"/>
      <c r="W739" s="20"/>
      <c r="Y739" s="21"/>
      <c r="Z739" s="21"/>
    </row>
    <row r="740" spans="1:26" ht="15.9" customHeight="1" x14ac:dyDescent="0.25">
      <c r="A740" s="6"/>
      <c r="F740" s="15"/>
      <c r="G740" s="15"/>
      <c r="I740" s="15"/>
      <c r="J740" s="15"/>
      <c r="L740" s="18"/>
      <c r="M740" s="18"/>
      <c r="N740" s="18"/>
      <c r="O740" s="15"/>
      <c r="P740" s="15"/>
      <c r="Q740" s="15"/>
      <c r="R740" s="15"/>
      <c r="S740" s="15"/>
      <c r="U740" s="15"/>
      <c r="V740" s="20"/>
      <c r="W740" s="20"/>
      <c r="Y740" s="21"/>
      <c r="Z740" s="21"/>
    </row>
    <row r="741" spans="1:26" ht="15.9" customHeight="1" x14ac:dyDescent="0.25">
      <c r="A741" s="6"/>
      <c r="F741" s="15"/>
      <c r="G741" s="15"/>
      <c r="I741" s="15"/>
      <c r="J741" s="15"/>
      <c r="L741" s="18"/>
      <c r="M741" s="18"/>
      <c r="N741" s="18"/>
      <c r="O741" s="15"/>
      <c r="P741" s="15"/>
      <c r="Q741" s="15"/>
      <c r="R741" s="15"/>
      <c r="S741" s="15"/>
      <c r="U741" s="15"/>
      <c r="V741" s="20"/>
      <c r="W741" s="20"/>
      <c r="Y741" s="21"/>
      <c r="Z741" s="21"/>
    </row>
    <row r="742" spans="1:26" ht="15.9" customHeight="1" x14ac:dyDescent="0.25">
      <c r="A742" s="6"/>
      <c r="F742" s="15"/>
      <c r="G742" s="15"/>
      <c r="I742" s="15"/>
      <c r="J742" s="15"/>
      <c r="L742" s="18"/>
      <c r="M742" s="18"/>
      <c r="N742" s="18"/>
      <c r="O742" s="15"/>
      <c r="P742" s="15"/>
      <c r="Q742" s="15"/>
      <c r="R742" s="15"/>
      <c r="S742" s="15"/>
      <c r="U742" s="15"/>
      <c r="V742" s="20"/>
      <c r="W742" s="20"/>
      <c r="Y742" s="21"/>
      <c r="Z742" s="21"/>
    </row>
    <row r="743" spans="1:26" ht="15.9" customHeight="1" x14ac:dyDescent="0.25">
      <c r="A743" s="6"/>
      <c r="F743" s="15"/>
      <c r="G743" s="15"/>
      <c r="I743" s="15"/>
      <c r="J743" s="15"/>
      <c r="L743" s="18"/>
      <c r="M743" s="18"/>
      <c r="N743" s="18"/>
      <c r="O743" s="15"/>
      <c r="P743" s="15"/>
      <c r="Q743" s="15"/>
      <c r="R743" s="15"/>
      <c r="S743" s="15"/>
      <c r="U743" s="15"/>
      <c r="V743" s="20"/>
      <c r="W743" s="20"/>
      <c r="Y743" s="21"/>
      <c r="Z743" s="21"/>
    </row>
    <row r="744" spans="1:26" ht="15.9" customHeight="1" x14ac:dyDescent="0.25">
      <c r="A744" s="6"/>
      <c r="F744" s="15"/>
      <c r="G744" s="15"/>
      <c r="I744" s="15"/>
      <c r="J744" s="15"/>
      <c r="L744" s="18"/>
      <c r="M744" s="18"/>
      <c r="N744" s="18"/>
      <c r="O744" s="15"/>
      <c r="P744" s="15"/>
      <c r="Q744" s="15"/>
      <c r="R744" s="15"/>
      <c r="S744" s="15"/>
      <c r="U744" s="15"/>
      <c r="V744" s="20"/>
      <c r="W744" s="20"/>
      <c r="Y744" s="21"/>
      <c r="Z744" s="21"/>
    </row>
    <row r="745" spans="1:26" ht="15.9" customHeight="1" x14ac:dyDescent="0.25">
      <c r="A745" s="6"/>
      <c r="F745" s="15"/>
      <c r="G745" s="15"/>
      <c r="I745" s="15"/>
      <c r="J745" s="15"/>
      <c r="L745" s="18"/>
      <c r="M745" s="18"/>
      <c r="N745" s="18"/>
      <c r="O745" s="15"/>
      <c r="P745" s="15"/>
      <c r="Q745" s="15"/>
      <c r="R745" s="15"/>
      <c r="S745" s="15"/>
      <c r="U745" s="15"/>
      <c r="V745" s="20"/>
      <c r="W745" s="20"/>
      <c r="Y745" s="21"/>
      <c r="Z745" s="21"/>
    </row>
    <row r="746" spans="1:26" ht="15.9" customHeight="1" x14ac:dyDescent="0.25">
      <c r="A746" s="6"/>
      <c r="F746" s="15"/>
      <c r="G746" s="15"/>
      <c r="I746" s="15"/>
      <c r="J746" s="15"/>
      <c r="L746" s="18"/>
      <c r="M746" s="18"/>
      <c r="N746" s="18"/>
      <c r="O746" s="15"/>
      <c r="P746" s="15"/>
      <c r="Q746" s="15"/>
      <c r="R746" s="15"/>
      <c r="S746" s="15"/>
      <c r="U746" s="15"/>
      <c r="V746" s="20"/>
      <c r="W746" s="20"/>
      <c r="Y746" s="21"/>
      <c r="Z746" s="21"/>
    </row>
    <row r="747" spans="1:26" ht="15.9" customHeight="1" x14ac:dyDescent="0.25">
      <c r="A747" s="6"/>
      <c r="F747" s="15"/>
      <c r="G747" s="15"/>
      <c r="I747" s="15"/>
      <c r="J747" s="15"/>
      <c r="L747" s="18"/>
      <c r="M747" s="18"/>
      <c r="N747" s="18"/>
      <c r="O747" s="15"/>
      <c r="P747" s="15"/>
      <c r="Q747" s="15"/>
      <c r="R747" s="15"/>
      <c r="S747" s="15"/>
      <c r="U747" s="15"/>
      <c r="V747" s="20"/>
      <c r="W747" s="20"/>
      <c r="Y747" s="21"/>
      <c r="Z747" s="21"/>
    </row>
    <row r="748" spans="1:26" ht="15.9" customHeight="1" x14ac:dyDescent="0.25">
      <c r="A748" s="6"/>
      <c r="F748" s="15"/>
      <c r="G748" s="15"/>
      <c r="I748" s="15"/>
      <c r="J748" s="15"/>
      <c r="L748" s="18"/>
      <c r="M748" s="18"/>
      <c r="N748" s="18"/>
      <c r="O748" s="15"/>
      <c r="P748" s="15"/>
      <c r="Q748" s="15"/>
      <c r="R748" s="15"/>
      <c r="S748" s="15"/>
      <c r="U748" s="15"/>
      <c r="V748" s="20"/>
      <c r="W748" s="20"/>
      <c r="Y748" s="21"/>
      <c r="Z748" s="21"/>
    </row>
    <row r="749" spans="1:26" ht="15.9" customHeight="1" x14ac:dyDescent="0.25">
      <c r="A749" s="6"/>
      <c r="F749" s="15"/>
      <c r="G749" s="15"/>
      <c r="I749" s="15"/>
      <c r="J749" s="15"/>
      <c r="L749" s="18"/>
      <c r="M749" s="18"/>
      <c r="N749" s="18"/>
      <c r="O749" s="15"/>
      <c r="P749" s="15"/>
      <c r="Q749" s="15"/>
      <c r="R749" s="15"/>
      <c r="S749" s="15"/>
      <c r="U749" s="15"/>
      <c r="V749" s="20"/>
      <c r="W749" s="20"/>
      <c r="Y749" s="21"/>
      <c r="Z749" s="21"/>
    </row>
    <row r="750" spans="1:26" ht="15.9" customHeight="1" x14ac:dyDescent="0.25">
      <c r="A750" s="6"/>
      <c r="F750" s="15"/>
      <c r="G750" s="15"/>
      <c r="I750" s="15"/>
      <c r="J750" s="15"/>
      <c r="L750" s="18"/>
      <c r="M750" s="18"/>
      <c r="N750" s="18"/>
      <c r="O750" s="15"/>
      <c r="P750" s="15"/>
      <c r="Q750" s="15"/>
      <c r="R750" s="15"/>
      <c r="S750" s="15"/>
      <c r="U750" s="15"/>
      <c r="V750" s="20"/>
      <c r="W750" s="20"/>
      <c r="Y750" s="21"/>
      <c r="Z750" s="21"/>
    </row>
    <row r="751" spans="1:26" ht="15.9" customHeight="1" x14ac:dyDescent="0.25">
      <c r="A751" s="6"/>
      <c r="F751" s="15"/>
      <c r="G751" s="15"/>
      <c r="I751" s="15"/>
      <c r="J751" s="15"/>
      <c r="L751" s="18"/>
      <c r="M751" s="18"/>
      <c r="N751" s="18"/>
      <c r="O751" s="15"/>
      <c r="P751" s="15"/>
      <c r="Q751" s="15"/>
      <c r="R751" s="15"/>
      <c r="S751" s="15"/>
      <c r="U751" s="15"/>
      <c r="V751" s="20"/>
      <c r="W751" s="20"/>
      <c r="Y751" s="21"/>
      <c r="Z751" s="21"/>
    </row>
    <row r="752" spans="1:26" ht="15.9" customHeight="1" x14ac:dyDescent="0.25">
      <c r="A752" s="6"/>
      <c r="F752" s="15"/>
      <c r="G752" s="15"/>
      <c r="I752" s="15"/>
      <c r="J752" s="15"/>
      <c r="L752" s="18"/>
      <c r="M752" s="18"/>
      <c r="N752" s="18"/>
      <c r="O752" s="15"/>
      <c r="P752" s="15"/>
      <c r="Q752" s="15"/>
      <c r="R752" s="15"/>
      <c r="S752" s="15"/>
      <c r="U752" s="15"/>
      <c r="V752" s="20"/>
      <c r="W752" s="20"/>
      <c r="Y752" s="21"/>
      <c r="Z752" s="21"/>
    </row>
    <row r="753" spans="1:26" ht="15.9" customHeight="1" x14ac:dyDescent="0.25">
      <c r="A753" s="6"/>
      <c r="F753" s="15"/>
      <c r="G753" s="15"/>
      <c r="I753" s="15"/>
      <c r="J753" s="15"/>
      <c r="L753" s="18"/>
      <c r="M753" s="18"/>
      <c r="N753" s="18"/>
      <c r="O753" s="15"/>
      <c r="P753" s="15"/>
      <c r="Q753" s="15"/>
      <c r="R753" s="15"/>
      <c r="S753" s="15"/>
      <c r="U753" s="15"/>
      <c r="V753" s="20"/>
      <c r="W753" s="20"/>
      <c r="Y753" s="21"/>
      <c r="Z753" s="21"/>
    </row>
    <row r="754" spans="1:26" ht="15.9" customHeight="1" x14ac:dyDescent="0.25">
      <c r="A754" s="6"/>
      <c r="F754" s="15"/>
      <c r="G754" s="15"/>
      <c r="I754" s="15"/>
      <c r="J754" s="15"/>
      <c r="L754" s="18"/>
      <c r="M754" s="18"/>
      <c r="N754" s="18"/>
      <c r="O754" s="15"/>
      <c r="P754" s="15"/>
      <c r="Q754" s="15"/>
      <c r="R754" s="15"/>
      <c r="S754" s="15"/>
      <c r="U754" s="15"/>
      <c r="V754" s="20"/>
      <c r="W754" s="20"/>
      <c r="Y754" s="21"/>
      <c r="Z754" s="21"/>
    </row>
    <row r="755" spans="1:26" ht="15.9" customHeight="1" x14ac:dyDescent="0.25">
      <c r="A755" s="6"/>
      <c r="F755" s="15"/>
      <c r="G755" s="15"/>
      <c r="I755" s="15"/>
      <c r="J755" s="15"/>
      <c r="L755" s="18"/>
      <c r="M755" s="18"/>
      <c r="N755" s="18"/>
      <c r="O755" s="15"/>
      <c r="P755" s="15"/>
      <c r="Q755" s="15"/>
      <c r="R755" s="15"/>
      <c r="S755" s="15"/>
      <c r="U755" s="15"/>
      <c r="V755" s="20"/>
      <c r="W755" s="20"/>
      <c r="Y755" s="21"/>
      <c r="Z755" s="21"/>
    </row>
    <row r="756" spans="1:26" ht="15.9" customHeight="1" x14ac:dyDescent="0.25">
      <c r="A756" s="6"/>
      <c r="F756" s="15"/>
      <c r="G756" s="15"/>
      <c r="I756" s="15"/>
      <c r="J756" s="15"/>
      <c r="L756" s="18"/>
      <c r="M756" s="18"/>
      <c r="N756" s="18"/>
      <c r="O756" s="15"/>
      <c r="P756" s="15"/>
      <c r="Q756" s="15"/>
      <c r="R756" s="15"/>
      <c r="S756" s="15"/>
      <c r="U756" s="15"/>
      <c r="V756" s="20"/>
      <c r="W756" s="20"/>
      <c r="Y756" s="21"/>
      <c r="Z756" s="21"/>
    </row>
    <row r="757" spans="1:26" ht="15.9" customHeight="1" x14ac:dyDescent="0.25">
      <c r="A757" s="6"/>
      <c r="F757" s="15"/>
      <c r="G757" s="15"/>
      <c r="I757" s="15"/>
      <c r="J757" s="15"/>
      <c r="L757" s="18"/>
      <c r="M757" s="18"/>
      <c r="N757" s="18"/>
      <c r="O757" s="15"/>
      <c r="P757" s="15"/>
      <c r="Q757" s="15"/>
      <c r="R757" s="15"/>
      <c r="S757" s="15"/>
      <c r="U757" s="15"/>
      <c r="V757" s="20"/>
      <c r="W757" s="20"/>
      <c r="Y757" s="21"/>
      <c r="Z757" s="21"/>
    </row>
    <row r="758" spans="1:26" ht="15.9" customHeight="1" x14ac:dyDescent="0.25">
      <c r="A758" s="6"/>
      <c r="F758" s="15"/>
      <c r="G758" s="15"/>
      <c r="I758" s="15"/>
      <c r="J758" s="15"/>
      <c r="L758" s="18"/>
      <c r="M758" s="18"/>
      <c r="N758" s="18"/>
      <c r="O758" s="15"/>
      <c r="P758" s="15"/>
      <c r="Q758" s="15"/>
      <c r="R758" s="15"/>
      <c r="S758" s="15"/>
      <c r="U758" s="15"/>
      <c r="V758" s="20"/>
      <c r="W758" s="20"/>
      <c r="Y758" s="21"/>
      <c r="Z758" s="21"/>
    </row>
    <row r="759" spans="1:26" ht="15.9" customHeight="1" x14ac:dyDescent="0.25">
      <c r="A759" s="6"/>
      <c r="F759" s="15"/>
      <c r="G759" s="15"/>
      <c r="I759" s="15"/>
      <c r="J759" s="15"/>
      <c r="L759" s="18"/>
      <c r="M759" s="18"/>
      <c r="N759" s="18"/>
      <c r="O759" s="15"/>
      <c r="P759" s="15"/>
      <c r="Q759" s="15"/>
      <c r="R759" s="15"/>
      <c r="S759" s="15"/>
      <c r="U759" s="15"/>
      <c r="V759" s="20"/>
      <c r="W759" s="20"/>
      <c r="Y759" s="21"/>
      <c r="Z759" s="21"/>
    </row>
    <row r="760" spans="1:26" ht="15.9" customHeight="1" x14ac:dyDescent="0.25">
      <c r="A760" s="6"/>
      <c r="F760" s="15"/>
      <c r="G760" s="15"/>
      <c r="I760" s="15"/>
      <c r="J760" s="15"/>
      <c r="L760" s="18"/>
      <c r="M760" s="18"/>
      <c r="N760" s="18"/>
      <c r="O760" s="15"/>
      <c r="P760" s="15"/>
      <c r="Q760" s="15"/>
      <c r="R760" s="15"/>
      <c r="S760" s="15"/>
      <c r="U760" s="15"/>
      <c r="V760" s="20"/>
      <c r="W760" s="20"/>
      <c r="Y760" s="21"/>
      <c r="Z760" s="21"/>
    </row>
    <row r="761" spans="1:26" ht="15.9" customHeight="1" x14ac:dyDescent="0.25">
      <c r="A761" s="6"/>
      <c r="F761" s="15"/>
      <c r="G761" s="15"/>
      <c r="I761" s="15"/>
      <c r="J761" s="15"/>
      <c r="L761" s="18"/>
      <c r="M761" s="18"/>
      <c r="N761" s="18"/>
      <c r="O761" s="15"/>
      <c r="P761" s="15"/>
      <c r="Q761" s="15"/>
      <c r="R761" s="15"/>
      <c r="S761" s="15"/>
      <c r="U761" s="15"/>
      <c r="V761" s="20"/>
      <c r="W761" s="20"/>
      <c r="Y761" s="21"/>
      <c r="Z761" s="21"/>
    </row>
    <row r="762" spans="1:26" ht="15.9" customHeight="1" x14ac:dyDescent="0.25">
      <c r="A762" s="6"/>
      <c r="F762" s="15"/>
      <c r="G762" s="15"/>
      <c r="I762" s="15"/>
      <c r="J762" s="15"/>
      <c r="L762" s="18"/>
      <c r="M762" s="18"/>
      <c r="N762" s="18"/>
      <c r="O762" s="15"/>
      <c r="P762" s="15"/>
      <c r="Q762" s="15"/>
      <c r="R762" s="15"/>
      <c r="S762" s="15"/>
      <c r="U762" s="15"/>
      <c r="V762" s="20"/>
      <c r="W762" s="20"/>
      <c r="Y762" s="21"/>
      <c r="Z762" s="21"/>
    </row>
    <row r="763" spans="1:26" ht="15.9" customHeight="1" x14ac:dyDescent="0.25">
      <c r="A763" s="6"/>
      <c r="F763" s="15"/>
      <c r="G763" s="15"/>
      <c r="I763" s="15"/>
      <c r="J763" s="15"/>
      <c r="L763" s="18"/>
      <c r="M763" s="18"/>
      <c r="N763" s="18"/>
      <c r="O763" s="15"/>
      <c r="P763" s="15"/>
      <c r="Q763" s="15"/>
      <c r="R763" s="15"/>
      <c r="S763" s="15"/>
      <c r="U763" s="15"/>
      <c r="V763" s="20"/>
      <c r="W763" s="20"/>
      <c r="Y763" s="21"/>
      <c r="Z763" s="21"/>
    </row>
    <row r="764" spans="1:26" ht="15.9" customHeight="1" x14ac:dyDescent="0.25">
      <c r="A764" s="6"/>
      <c r="F764" s="15"/>
      <c r="G764" s="15"/>
      <c r="I764" s="15"/>
      <c r="J764" s="15"/>
      <c r="L764" s="18"/>
      <c r="M764" s="18"/>
      <c r="N764" s="18"/>
      <c r="O764" s="15"/>
      <c r="P764" s="15"/>
      <c r="Q764" s="15"/>
      <c r="R764" s="15"/>
      <c r="S764" s="15"/>
      <c r="U764" s="15"/>
      <c r="V764" s="20"/>
      <c r="W764" s="20"/>
      <c r="Y764" s="21"/>
      <c r="Z764" s="21"/>
    </row>
    <row r="765" spans="1:26" ht="15.9" customHeight="1" x14ac:dyDescent="0.25">
      <c r="A765" s="6"/>
      <c r="F765" s="15"/>
      <c r="G765" s="15"/>
      <c r="I765" s="15"/>
      <c r="J765" s="15"/>
      <c r="L765" s="18"/>
      <c r="M765" s="18"/>
      <c r="N765" s="18"/>
      <c r="O765" s="15"/>
      <c r="P765" s="15"/>
      <c r="Q765" s="15"/>
      <c r="R765" s="15"/>
      <c r="S765" s="15"/>
      <c r="U765" s="15"/>
      <c r="V765" s="20"/>
      <c r="W765" s="20"/>
      <c r="Y765" s="21"/>
      <c r="Z765" s="21"/>
    </row>
    <row r="766" spans="1:26" ht="15.9" customHeight="1" x14ac:dyDescent="0.25">
      <c r="A766" s="6"/>
      <c r="F766" s="15"/>
      <c r="G766" s="15"/>
      <c r="I766" s="15"/>
      <c r="J766" s="15"/>
      <c r="L766" s="18"/>
      <c r="M766" s="18"/>
      <c r="N766" s="18"/>
      <c r="O766" s="15"/>
      <c r="P766" s="15"/>
      <c r="Q766" s="15"/>
      <c r="R766" s="15"/>
      <c r="S766" s="15"/>
      <c r="U766" s="15"/>
      <c r="V766" s="20"/>
      <c r="W766" s="20"/>
      <c r="Y766" s="21"/>
      <c r="Z766" s="21"/>
    </row>
    <row r="767" spans="1:26" ht="15.9" customHeight="1" x14ac:dyDescent="0.25">
      <c r="A767" s="6"/>
      <c r="F767" s="15"/>
      <c r="G767" s="15"/>
      <c r="I767" s="15"/>
      <c r="J767" s="15"/>
      <c r="L767" s="18"/>
      <c r="M767" s="18"/>
      <c r="N767" s="18"/>
      <c r="O767" s="15"/>
      <c r="P767" s="15"/>
      <c r="Q767" s="15"/>
      <c r="R767" s="15"/>
      <c r="S767" s="15"/>
      <c r="U767" s="15"/>
      <c r="V767" s="20"/>
      <c r="W767" s="20"/>
      <c r="Y767" s="21"/>
      <c r="Z767" s="21"/>
    </row>
    <row r="768" spans="1:26" ht="15.9" customHeight="1" x14ac:dyDescent="0.25">
      <c r="A768" s="6"/>
      <c r="F768" s="15"/>
      <c r="G768" s="15"/>
      <c r="I768" s="15"/>
      <c r="J768" s="15"/>
      <c r="L768" s="18"/>
      <c r="M768" s="18"/>
      <c r="N768" s="18"/>
      <c r="O768" s="15"/>
      <c r="P768" s="15"/>
      <c r="Q768" s="15"/>
      <c r="R768" s="15"/>
      <c r="S768" s="15"/>
      <c r="U768" s="15"/>
      <c r="V768" s="20"/>
      <c r="W768" s="20"/>
      <c r="Y768" s="21"/>
      <c r="Z768" s="21"/>
    </row>
    <row r="769" spans="1:26" ht="15.9" customHeight="1" x14ac:dyDescent="0.25">
      <c r="A769" s="6"/>
      <c r="F769" s="15"/>
      <c r="G769" s="15"/>
      <c r="I769" s="15"/>
      <c r="J769" s="15"/>
      <c r="L769" s="18"/>
      <c r="M769" s="18"/>
      <c r="N769" s="18"/>
      <c r="O769" s="15"/>
      <c r="P769" s="15"/>
      <c r="Q769" s="15"/>
      <c r="R769" s="15"/>
      <c r="S769" s="15"/>
      <c r="U769" s="15"/>
      <c r="V769" s="20"/>
      <c r="W769" s="20"/>
      <c r="Y769" s="21"/>
      <c r="Z769" s="21"/>
    </row>
    <row r="770" spans="1:26" ht="15.9" customHeight="1" x14ac:dyDescent="0.25">
      <c r="A770" s="6"/>
      <c r="F770" s="15"/>
      <c r="G770" s="15"/>
      <c r="I770" s="15"/>
      <c r="J770" s="15"/>
      <c r="L770" s="18"/>
      <c r="M770" s="18"/>
      <c r="N770" s="18"/>
      <c r="O770" s="15"/>
      <c r="P770" s="15"/>
      <c r="Q770" s="15"/>
      <c r="R770" s="15"/>
      <c r="S770" s="15"/>
      <c r="U770" s="15"/>
      <c r="V770" s="20"/>
      <c r="W770" s="20"/>
      <c r="Y770" s="21"/>
      <c r="Z770" s="21"/>
    </row>
    <row r="771" spans="1:26" ht="15.9" customHeight="1" x14ac:dyDescent="0.25">
      <c r="A771" s="6"/>
      <c r="F771" s="15"/>
      <c r="G771" s="15"/>
      <c r="I771" s="15"/>
      <c r="J771" s="15"/>
      <c r="L771" s="18"/>
      <c r="M771" s="18"/>
      <c r="N771" s="18"/>
      <c r="O771" s="15"/>
      <c r="P771" s="15"/>
      <c r="Q771" s="15"/>
      <c r="R771" s="15"/>
      <c r="S771" s="15"/>
      <c r="U771" s="15"/>
      <c r="V771" s="20"/>
      <c r="W771" s="20"/>
      <c r="Y771" s="21"/>
      <c r="Z771" s="21"/>
    </row>
    <row r="772" spans="1:26" ht="15.9" customHeight="1" x14ac:dyDescent="0.25">
      <c r="A772" s="6"/>
      <c r="F772" s="15"/>
      <c r="G772" s="15"/>
      <c r="I772" s="15"/>
      <c r="J772" s="15"/>
      <c r="L772" s="18"/>
      <c r="M772" s="18"/>
      <c r="N772" s="18"/>
      <c r="O772" s="15"/>
      <c r="P772" s="15"/>
      <c r="Q772" s="15"/>
      <c r="R772" s="15"/>
      <c r="S772" s="15"/>
      <c r="U772" s="15"/>
      <c r="V772" s="20"/>
      <c r="W772" s="20"/>
      <c r="Y772" s="21"/>
      <c r="Z772" s="21"/>
    </row>
    <row r="773" spans="1:26" ht="15.9" customHeight="1" x14ac:dyDescent="0.25">
      <c r="A773" s="6"/>
      <c r="F773" s="15"/>
      <c r="G773" s="15"/>
      <c r="I773" s="15"/>
      <c r="J773" s="15"/>
      <c r="L773" s="18"/>
      <c r="M773" s="18"/>
      <c r="N773" s="18"/>
      <c r="O773" s="15"/>
      <c r="P773" s="15"/>
      <c r="Q773" s="15"/>
      <c r="R773" s="15"/>
      <c r="S773" s="15"/>
      <c r="U773" s="15"/>
      <c r="V773" s="20"/>
      <c r="W773" s="20"/>
      <c r="Y773" s="21"/>
      <c r="Z773" s="21"/>
    </row>
    <row r="774" spans="1:26" ht="15.9" customHeight="1" x14ac:dyDescent="0.25">
      <c r="A774" s="6"/>
      <c r="F774" s="15"/>
      <c r="G774" s="15"/>
      <c r="I774" s="15"/>
      <c r="J774" s="15"/>
      <c r="L774" s="18"/>
      <c r="M774" s="18"/>
      <c r="N774" s="18"/>
      <c r="O774" s="15"/>
      <c r="P774" s="15"/>
      <c r="Q774" s="15"/>
      <c r="R774" s="15"/>
      <c r="S774" s="15"/>
      <c r="U774" s="15"/>
      <c r="V774" s="20"/>
      <c r="W774" s="20"/>
      <c r="Y774" s="21"/>
      <c r="Z774" s="21"/>
    </row>
    <row r="775" spans="1:26" ht="15.9" customHeight="1" x14ac:dyDescent="0.25">
      <c r="A775" s="6"/>
      <c r="F775" s="15"/>
      <c r="G775" s="15"/>
      <c r="I775" s="15"/>
      <c r="J775" s="15"/>
      <c r="L775" s="18"/>
      <c r="M775" s="18"/>
      <c r="N775" s="18"/>
      <c r="O775" s="15"/>
      <c r="P775" s="15"/>
      <c r="Q775" s="15"/>
      <c r="R775" s="15"/>
      <c r="S775" s="15"/>
      <c r="U775" s="15"/>
      <c r="V775" s="20"/>
      <c r="W775" s="20"/>
      <c r="Y775" s="21"/>
      <c r="Z775" s="21"/>
    </row>
    <row r="776" spans="1:26" ht="15.9" customHeight="1" x14ac:dyDescent="0.25">
      <c r="A776" s="6"/>
      <c r="F776" s="15"/>
      <c r="G776" s="15"/>
      <c r="I776" s="15"/>
      <c r="J776" s="15"/>
      <c r="L776" s="18"/>
      <c r="M776" s="18"/>
      <c r="N776" s="18"/>
      <c r="O776" s="15"/>
      <c r="P776" s="15"/>
      <c r="Q776" s="15"/>
      <c r="R776" s="15"/>
      <c r="S776" s="15"/>
      <c r="U776" s="15"/>
      <c r="V776" s="20"/>
      <c r="W776" s="20"/>
      <c r="Y776" s="21"/>
      <c r="Z776" s="21"/>
    </row>
    <row r="777" spans="1:26" ht="15.9" customHeight="1" x14ac:dyDescent="0.25">
      <c r="A777" s="6"/>
      <c r="F777" s="15"/>
      <c r="G777" s="15"/>
      <c r="I777" s="15"/>
      <c r="J777" s="15"/>
      <c r="L777" s="18"/>
      <c r="M777" s="18"/>
      <c r="N777" s="18"/>
      <c r="O777" s="15"/>
      <c r="P777" s="15"/>
      <c r="Q777" s="15"/>
      <c r="R777" s="15"/>
      <c r="S777" s="15"/>
      <c r="U777" s="15"/>
      <c r="V777" s="20"/>
      <c r="W777" s="20"/>
      <c r="Y777" s="21"/>
      <c r="Z777" s="21"/>
    </row>
    <row r="778" spans="1:26" ht="15.9" customHeight="1" x14ac:dyDescent="0.25">
      <c r="A778" s="6"/>
      <c r="F778" s="15"/>
      <c r="G778" s="15"/>
      <c r="I778" s="15"/>
      <c r="J778" s="15"/>
      <c r="L778" s="18"/>
      <c r="M778" s="18"/>
      <c r="N778" s="18"/>
      <c r="O778" s="15"/>
      <c r="P778" s="15"/>
      <c r="Q778" s="15"/>
      <c r="R778" s="15"/>
      <c r="S778" s="15"/>
      <c r="U778" s="15"/>
      <c r="V778" s="20"/>
      <c r="W778" s="20"/>
      <c r="Y778" s="21"/>
      <c r="Z778" s="21"/>
    </row>
    <row r="779" spans="1:26" ht="15.9" customHeight="1" x14ac:dyDescent="0.25">
      <c r="A779" s="6"/>
      <c r="F779" s="15"/>
      <c r="G779" s="15"/>
      <c r="I779" s="15"/>
      <c r="J779" s="15"/>
      <c r="L779" s="18"/>
      <c r="M779" s="18"/>
      <c r="N779" s="18"/>
      <c r="O779" s="15"/>
      <c r="P779" s="15"/>
      <c r="Q779" s="15"/>
      <c r="R779" s="15"/>
      <c r="S779" s="15"/>
      <c r="U779" s="15"/>
      <c r="V779" s="20"/>
      <c r="W779" s="20"/>
      <c r="Y779" s="21"/>
      <c r="Z779" s="21"/>
    </row>
    <row r="780" spans="1:26" ht="15.9" customHeight="1" x14ac:dyDescent="0.25">
      <c r="A780" s="6"/>
      <c r="F780" s="15"/>
      <c r="G780" s="15"/>
      <c r="I780" s="15"/>
      <c r="J780" s="15"/>
      <c r="L780" s="18"/>
      <c r="M780" s="18"/>
      <c r="N780" s="18"/>
      <c r="O780" s="15"/>
      <c r="P780" s="15"/>
      <c r="Q780" s="15"/>
      <c r="R780" s="15"/>
      <c r="S780" s="15"/>
      <c r="U780" s="15"/>
      <c r="V780" s="20"/>
      <c r="W780" s="20"/>
      <c r="Y780" s="21"/>
      <c r="Z780" s="21"/>
    </row>
    <row r="781" spans="1:26" ht="15.9" customHeight="1" x14ac:dyDescent="0.25">
      <c r="A781" s="6"/>
      <c r="F781" s="15"/>
      <c r="G781" s="15"/>
      <c r="I781" s="15"/>
      <c r="J781" s="15"/>
      <c r="L781" s="18"/>
      <c r="M781" s="18"/>
      <c r="N781" s="18"/>
      <c r="O781" s="15"/>
      <c r="P781" s="15"/>
      <c r="Q781" s="15"/>
      <c r="R781" s="15"/>
      <c r="S781" s="15"/>
      <c r="U781" s="15"/>
      <c r="V781" s="20"/>
      <c r="W781" s="20"/>
      <c r="Y781" s="21"/>
      <c r="Z781" s="21"/>
    </row>
    <row r="782" spans="1:26" ht="15.9" customHeight="1" x14ac:dyDescent="0.25">
      <c r="A782" s="6"/>
      <c r="F782" s="15"/>
      <c r="G782" s="15"/>
      <c r="I782" s="15"/>
      <c r="J782" s="15"/>
      <c r="L782" s="18"/>
      <c r="M782" s="18"/>
      <c r="N782" s="18"/>
      <c r="O782" s="15"/>
      <c r="P782" s="15"/>
      <c r="Q782" s="15"/>
      <c r="R782" s="15"/>
      <c r="S782" s="15"/>
      <c r="U782" s="15"/>
      <c r="V782" s="20"/>
      <c r="W782" s="20"/>
      <c r="Y782" s="21"/>
      <c r="Z782" s="21"/>
    </row>
    <row r="783" spans="1:26" ht="15.9" customHeight="1" x14ac:dyDescent="0.25">
      <c r="A783" s="6"/>
      <c r="F783" s="15"/>
      <c r="G783" s="15"/>
      <c r="I783" s="15"/>
      <c r="J783" s="15"/>
      <c r="L783" s="18"/>
      <c r="M783" s="18"/>
      <c r="N783" s="18"/>
      <c r="O783" s="15"/>
      <c r="P783" s="15"/>
      <c r="Q783" s="15"/>
      <c r="R783" s="15"/>
      <c r="S783" s="15"/>
      <c r="U783" s="15"/>
      <c r="V783" s="20"/>
      <c r="W783" s="20"/>
      <c r="Y783" s="21"/>
      <c r="Z783" s="21"/>
    </row>
    <row r="784" spans="1:26" ht="15.9" customHeight="1" x14ac:dyDescent="0.25">
      <c r="A784" s="6"/>
      <c r="F784" s="15"/>
      <c r="G784" s="15"/>
      <c r="I784" s="15"/>
      <c r="J784" s="15"/>
      <c r="L784" s="18"/>
      <c r="M784" s="18"/>
      <c r="N784" s="18"/>
      <c r="O784" s="15"/>
      <c r="P784" s="15"/>
      <c r="Q784" s="15"/>
      <c r="R784" s="15"/>
      <c r="S784" s="15"/>
      <c r="U784" s="15"/>
      <c r="V784" s="20"/>
      <c r="W784" s="20"/>
      <c r="Y784" s="21"/>
      <c r="Z784" s="21"/>
    </row>
    <row r="785" spans="1:26" ht="15.9" customHeight="1" x14ac:dyDescent="0.25">
      <c r="A785" s="6"/>
      <c r="F785" s="15"/>
      <c r="G785" s="15"/>
      <c r="I785" s="15"/>
      <c r="J785" s="15"/>
      <c r="L785" s="18"/>
      <c r="M785" s="18"/>
      <c r="N785" s="18"/>
      <c r="O785" s="15"/>
      <c r="P785" s="15"/>
      <c r="Q785" s="15"/>
      <c r="R785" s="15"/>
      <c r="S785" s="15"/>
      <c r="U785" s="15"/>
      <c r="V785" s="20"/>
      <c r="W785" s="20"/>
      <c r="Y785" s="21"/>
      <c r="Z785" s="21"/>
    </row>
    <row r="786" spans="1:26" ht="15.9" customHeight="1" x14ac:dyDescent="0.25">
      <c r="A786" s="6"/>
      <c r="F786" s="15"/>
      <c r="G786" s="15"/>
      <c r="I786" s="15"/>
      <c r="J786" s="15"/>
      <c r="L786" s="18"/>
      <c r="M786" s="18"/>
      <c r="N786" s="18"/>
      <c r="O786" s="15"/>
      <c r="P786" s="15"/>
      <c r="Q786" s="15"/>
      <c r="R786" s="15"/>
      <c r="S786" s="15"/>
      <c r="U786" s="15"/>
      <c r="V786" s="20"/>
      <c r="W786" s="20"/>
      <c r="Y786" s="21"/>
      <c r="Z786" s="21"/>
    </row>
    <row r="787" spans="1:26" ht="15.9" customHeight="1" x14ac:dyDescent="0.25">
      <c r="A787" s="6"/>
      <c r="F787" s="15"/>
      <c r="G787" s="15"/>
      <c r="I787" s="15"/>
      <c r="J787" s="15"/>
      <c r="L787" s="18"/>
      <c r="M787" s="18"/>
      <c r="N787" s="18"/>
      <c r="O787" s="15"/>
      <c r="P787" s="15"/>
      <c r="Q787" s="15"/>
      <c r="R787" s="15"/>
      <c r="S787" s="15"/>
      <c r="U787" s="15"/>
      <c r="V787" s="20"/>
      <c r="W787" s="20"/>
      <c r="Y787" s="21"/>
      <c r="Z787" s="21"/>
    </row>
    <row r="788" spans="1:26" ht="15.9" customHeight="1" x14ac:dyDescent="0.25">
      <c r="A788" s="6"/>
      <c r="F788" s="15"/>
      <c r="G788" s="15"/>
      <c r="I788" s="15"/>
      <c r="J788" s="15"/>
      <c r="L788" s="18"/>
      <c r="M788" s="18"/>
      <c r="N788" s="18"/>
      <c r="O788" s="15"/>
      <c r="P788" s="15"/>
      <c r="Q788" s="15"/>
      <c r="R788" s="15"/>
      <c r="S788" s="15"/>
      <c r="U788" s="15"/>
      <c r="V788" s="20"/>
      <c r="W788" s="20"/>
      <c r="Y788" s="21"/>
      <c r="Z788" s="21"/>
    </row>
    <row r="789" spans="1:26" ht="15.9" customHeight="1" x14ac:dyDescent="0.25">
      <c r="A789" s="6"/>
      <c r="F789" s="15"/>
      <c r="G789" s="15"/>
      <c r="I789" s="15"/>
      <c r="J789" s="15"/>
      <c r="L789" s="18"/>
      <c r="M789" s="18"/>
      <c r="N789" s="18"/>
      <c r="O789" s="15"/>
      <c r="P789" s="15"/>
      <c r="Q789" s="15"/>
      <c r="R789" s="15"/>
      <c r="S789" s="15"/>
      <c r="U789" s="15"/>
      <c r="V789" s="20"/>
      <c r="W789" s="20"/>
      <c r="Y789" s="21"/>
      <c r="Z789" s="21"/>
    </row>
    <row r="790" spans="1:26" ht="15.9" customHeight="1" x14ac:dyDescent="0.25">
      <c r="A790" s="6"/>
      <c r="F790" s="15"/>
      <c r="G790" s="15"/>
      <c r="I790" s="15"/>
      <c r="J790" s="15"/>
      <c r="L790" s="18"/>
      <c r="M790" s="18"/>
      <c r="N790" s="18"/>
      <c r="O790" s="15"/>
      <c r="P790" s="15"/>
      <c r="Q790" s="15"/>
      <c r="R790" s="15"/>
      <c r="S790" s="15"/>
      <c r="U790" s="15"/>
      <c r="V790" s="20"/>
      <c r="W790" s="20"/>
      <c r="Y790" s="21"/>
      <c r="Z790" s="21"/>
    </row>
    <row r="791" spans="1:26" ht="15.9" customHeight="1" x14ac:dyDescent="0.25">
      <c r="A791" s="6"/>
      <c r="F791" s="15"/>
      <c r="G791" s="15"/>
      <c r="I791" s="15"/>
      <c r="J791" s="15"/>
      <c r="L791" s="18"/>
      <c r="M791" s="18"/>
      <c r="N791" s="18"/>
      <c r="O791" s="15"/>
      <c r="P791" s="15"/>
      <c r="Q791" s="15"/>
      <c r="R791" s="15"/>
      <c r="S791" s="15"/>
      <c r="U791" s="15"/>
      <c r="V791" s="20"/>
      <c r="W791" s="20"/>
      <c r="Y791" s="21"/>
      <c r="Z791" s="21"/>
    </row>
    <row r="792" spans="1:26" ht="15.9" customHeight="1" x14ac:dyDescent="0.25">
      <c r="A792" s="6"/>
      <c r="F792" s="15"/>
      <c r="G792" s="15"/>
      <c r="I792" s="15"/>
      <c r="J792" s="15"/>
      <c r="L792" s="18"/>
      <c r="M792" s="18"/>
      <c r="N792" s="18"/>
      <c r="O792" s="15"/>
      <c r="P792" s="15"/>
      <c r="Q792" s="15"/>
      <c r="R792" s="15"/>
      <c r="S792" s="15"/>
      <c r="U792" s="15"/>
      <c r="V792" s="20"/>
      <c r="W792" s="20"/>
      <c r="Y792" s="21"/>
      <c r="Z792" s="21"/>
    </row>
    <row r="793" spans="1:26" ht="15.9" customHeight="1" x14ac:dyDescent="0.25">
      <c r="A793" s="6"/>
      <c r="F793" s="15"/>
      <c r="G793" s="15"/>
      <c r="I793" s="15"/>
      <c r="J793" s="15"/>
      <c r="L793" s="18"/>
      <c r="M793" s="18"/>
      <c r="N793" s="18"/>
      <c r="O793" s="15"/>
      <c r="P793" s="15"/>
      <c r="Q793" s="15"/>
      <c r="R793" s="15"/>
      <c r="S793" s="15"/>
      <c r="U793" s="15"/>
      <c r="V793" s="20"/>
      <c r="W793" s="20"/>
      <c r="Y793" s="21"/>
      <c r="Z793" s="21"/>
    </row>
    <row r="794" spans="1:26" ht="15.9" customHeight="1" x14ac:dyDescent="0.25">
      <c r="A794" s="6"/>
      <c r="F794" s="15"/>
      <c r="G794" s="15"/>
      <c r="I794" s="15"/>
      <c r="J794" s="15"/>
      <c r="L794" s="18"/>
      <c r="M794" s="18"/>
      <c r="N794" s="18"/>
      <c r="O794" s="15"/>
      <c r="P794" s="15"/>
      <c r="Q794" s="15"/>
      <c r="R794" s="15"/>
      <c r="S794" s="15"/>
      <c r="U794" s="15"/>
      <c r="V794" s="20"/>
      <c r="W794" s="20"/>
      <c r="Y794" s="21"/>
      <c r="Z794" s="21"/>
    </row>
    <row r="795" spans="1:26" ht="15.9" customHeight="1" x14ac:dyDescent="0.25">
      <c r="A795" s="6"/>
      <c r="F795" s="15"/>
      <c r="G795" s="15"/>
      <c r="I795" s="15"/>
      <c r="J795" s="15"/>
      <c r="L795" s="18"/>
      <c r="M795" s="18"/>
      <c r="N795" s="18"/>
      <c r="O795" s="15"/>
      <c r="P795" s="15"/>
      <c r="Q795" s="15"/>
      <c r="R795" s="15"/>
      <c r="S795" s="15"/>
      <c r="U795" s="15"/>
      <c r="V795" s="20"/>
      <c r="W795" s="20"/>
      <c r="Y795" s="21"/>
      <c r="Z795" s="21"/>
    </row>
    <row r="796" spans="1:26" ht="15.9" customHeight="1" x14ac:dyDescent="0.25">
      <c r="A796" s="6"/>
      <c r="F796" s="15"/>
      <c r="G796" s="15"/>
      <c r="I796" s="15"/>
      <c r="J796" s="15"/>
      <c r="L796" s="18"/>
      <c r="M796" s="18"/>
      <c r="N796" s="18"/>
      <c r="O796" s="15"/>
      <c r="P796" s="15"/>
      <c r="Q796" s="15"/>
      <c r="R796" s="15"/>
      <c r="S796" s="15"/>
      <c r="U796" s="15"/>
      <c r="V796" s="20"/>
      <c r="W796" s="20"/>
      <c r="Y796" s="21"/>
      <c r="Z796" s="21"/>
    </row>
    <row r="797" spans="1:26" ht="15.9" customHeight="1" x14ac:dyDescent="0.25">
      <c r="A797" s="6"/>
      <c r="F797" s="15"/>
      <c r="G797" s="15"/>
      <c r="I797" s="15"/>
      <c r="J797" s="15"/>
      <c r="L797" s="18"/>
      <c r="M797" s="18"/>
      <c r="N797" s="18"/>
      <c r="O797" s="15"/>
      <c r="P797" s="15"/>
      <c r="Q797" s="15"/>
      <c r="R797" s="15"/>
      <c r="S797" s="15"/>
      <c r="U797" s="15"/>
      <c r="V797" s="20"/>
      <c r="W797" s="20"/>
      <c r="Y797" s="21"/>
      <c r="Z797" s="21"/>
    </row>
    <row r="798" spans="1:26" ht="15.9" customHeight="1" x14ac:dyDescent="0.25">
      <c r="A798" s="6"/>
      <c r="F798" s="15"/>
      <c r="G798" s="15"/>
      <c r="I798" s="15"/>
      <c r="J798" s="15"/>
      <c r="L798" s="18"/>
      <c r="M798" s="18"/>
      <c r="N798" s="18"/>
      <c r="O798" s="15"/>
      <c r="P798" s="15"/>
      <c r="Q798" s="15"/>
      <c r="R798" s="15"/>
      <c r="S798" s="15"/>
      <c r="U798" s="15"/>
      <c r="V798" s="20"/>
      <c r="W798" s="20"/>
      <c r="Y798" s="21"/>
      <c r="Z798" s="21"/>
    </row>
    <row r="799" spans="1:26" ht="15.9" customHeight="1" x14ac:dyDescent="0.25">
      <c r="A799" s="6"/>
      <c r="F799" s="15"/>
      <c r="G799" s="15"/>
      <c r="I799" s="15"/>
      <c r="J799" s="15"/>
      <c r="L799" s="18"/>
      <c r="M799" s="18"/>
      <c r="N799" s="18"/>
      <c r="O799" s="15"/>
      <c r="P799" s="15"/>
      <c r="Q799" s="15"/>
      <c r="R799" s="15"/>
      <c r="S799" s="15"/>
      <c r="U799" s="15"/>
      <c r="V799" s="20"/>
      <c r="W799" s="20"/>
      <c r="Y799" s="21"/>
      <c r="Z799" s="21"/>
    </row>
    <row r="800" spans="1:26" ht="15.9" customHeight="1" x14ac:dyDescent="0.25">
      <c r="A800" s="6"/>
      <c r="F800" s="15"/>
      <c r="G800" s="15"/>
      <c r="I800" s="15"/>
      <c r="J800" s="15"/>
      <c r="L800" s="18"/>
      <c r="M800" s="18"/>
      <c r="N800" s="18"/>
      <c r="O800" s="15"/>
      <c r="P800" s="15"/>
      <c r="Q800" s="15"/>
      <c r="R800" s="15"/>
      <c r="S800" s="15"/>
      <c r="U800" s="15"/>
      <c r="V800" s="20"/>
      <c r="W800" s="20"/>
      <c r="Y800" s="21"/>
      <c r="Z800" s="21"/>
    </row>
    <row r="801" spans="1:26" ht="15.9" customHeight="1" x14ac:dyDescent="0.25">
      <c r="A801" s="6"/>
      <c r="F801" s="15"/>
      <c r="G801" s="15"/>
      <c r="I801" s="15"/>
      <c r="J801" s="15"/>
      <c r="L801" s="18"/>
      <c r="M801" s="18"/>
      <c r="N801" s="18"/>
      <c r="O801" s="15"/>
      <c r="P801" s="15"/>
      <c r="Q801" s="15"/>
      <c r="R801" s="15"/>
      <c r="S801" s="15"/>
      <c r="U801" s="15"/>
      <c r="V801" s="20"/>
      <c r="W801" s="20"/>
      <c r="Y801" s="21"/>
      <c r="Z801" s="21"/>
    </row>
    <row r="802" spans="1:26" ht="15.9" customHeight="1" x14ac:dyDescent="0.25">
      <c r="A802" s="6"/>
      <c r="F802" s="15"/>
      <c r="G802" s="15"/>
      <c r="I802" s="15"/>
      <c r="J802" s="15"/>
      <c r="L802" s="18"/>
      <c r="M802" s="18"/>
      <c r="N802" s="18"/>
      <c r="O802" s="15"/>
      <c r="P802" s="15"/>
      <c r="Q802" s="15"/>
      <c r="R802" s="15"/>
      <c r="S802" s="15"/>
      <c r="U802" s="15"/>
      <c r="V802" s="20"/>
      <c r="W802" s="20"/>
      <c r="Y802" s="21"/>
      <c r="Z802" s="21"/>
    </row>
    <row r="803" spans="1:26" ht="15.9" customHeight="1" x14ac:dyDescent="0.25">
      <c r="A803" s="6"/>
      <c r="F803" s="15"/>
      <c r="G803" s="15"/>
      <c r="I803" s="15"/>
      <c r="J803" s="15"/>
      <c r="L803" s="18"/>
      <c r="M803" s="18"/>
      <c r="N803" s="18"/>
      <c r="O803" s="15"/>
      <c r="P803" s="15"/>
      <c r="Q803" s="15"/>
      <c r="R803" s="15"/>
      <c r="S803" s="15"/>
      <c r="U803" s="15"/>
      <c r="V803" s="20"/>
      <c r="W803" s="20"/>
      <c r="Y803" s="21"/>
      <c r="Z803" s="21"/>
    </row>
    <row r="804" spans="1:26" ht="15.9" customHeight="1" x14ac:dyDescent="0.25">
      <c r="A804" s="6"/>
      <c r="F804" s="15"/>
      <c r="G804" s="15"/>
      <c r="I804" s="15"/>
      <c r="J804" s="15"/>
      <c r="L804" s="18"/>
      <c r="M804" s="18"/>
      <c r="N804" s="18"/>
      <c r="O804" s="15"/>
      <c r="P804" s="15"/>
      <c r="Q804" s="15"/>
      <c r="R804" s="15"/>
      <c r="S804" s="15"/>
      <c r="U804" s="15"/>
      <c r="V804" s="20"/>
      <c r="W804" s="20"/>
      <c r="Y804" s="21"/>
      <c r="Z804" s="21"/>
    </row>
    <row r="805" spans="1:26" ht="15.9" customHeight="1" x14ac:dyDescent="0.25">
      <c r="A805" s="6"/>
      <c r="F805" s="15"/>
      <c r="G805" s="15"/>
      <c r="I805" s="15"/>
      <c r="J805" s="15"/>
      <c r="L805" s="18"/>
      <c r="M805" s="18"/>
      <c r="N805" s="18"/>
      <c r="O805" s="15"/>
      <c r="P805" s="15"/>
      <c r="Q805" s="15"/>
      <c r="R805" s="15"/>
      <c r="S805" s="15"/>
      <c r="U805" s="15"/>
      <c r="V805" s="20"/>
      <c r="W805" s="20"/>
      <c r="Y805" s="21"/>
      <c r="Z805" s="21"/>
    </row>
    <row r="806" spans="1:26" ht="15.9" customHeight="1" x14ac:dyDescent="0.25">
      <c r="A806" s="6"/>
      <c r="F806" s="15"/>
      <c r="G806" s="15"/>
      <c r="I806" s="15"/>
      <c r="J806" s="15"/>
      <c r="L806" s="18"/>
      <c r="M806" s="18"/>
      <c r="N806" s="18"/>
      <c r="O806" s="15"/>
      <c r="P806" s="15"/>
      <c r="Q806" s="15"/>
      <c r="R806" s="15"/>
      <c r="S806" s="15"/>
      <c r="U806" s="15"/>
      <c r="V806" s="20"/>
      <c r="W806" s="20"/>
      <c r="Y806" s="21"/>
      <c r="Z806" s="21"/>
    </row>
    <row r="807" spans="1:26" ht="15.9" customHeight="1" x14ac:dyDescent="0.25">
      <c r="A807" s="6"/>
      <c r="F807" s="15"/>
      <c r="G807" s="15"/>
      <c r="I807" s="15"/>
      <c r="J807" s="15"/>
      <c r="L807" s="18"/>
      <c r="M807" s="18"/>
      <c r="N807" s="18"/>
      <c r="O807" s="15"/>
      <c r="P807" s="15"/>
      <c r="Q807" s="15"/>
      <c r="R807" s="15"/>
      <c r="S807" s="15"/>
      <c r="U807" s="15"/>
      <c r="V807" s="20"/>
      <c r="W807" s="20"/>
      <c r="Y807" s="21"/>
      <c r="Z807" s="21"/>
    </row>
    <row r="808" spans="1:26" ht="15.9" customHeight="1" x14ac:dyDescent="0.25">
      <c r="A808" s="6"/>
      <c r="F808" s="15"/>
      <c r="G808" s="15"/>
      <c r="I808" s="15"/>
      <c r="J808" s="15"/>
      <c r="L808" s="18"/>
      <c r="M808" s="18"/>
      <c r="N808" s="18"/>
      <c r="O808" s="15"/>
      <c r="P808" s="15"/>
      <c r="Q808" s="15"/>
      <c r="R808" s="15"/>
      <c r="S808" s="15"/>
      <c r="U808" s="15"/>
      <c r="V808" s="20"/>
      <c r="W808" s="20"/>
      <c r="Y808" s="21"/>
      <c r="Z808" s="21"/>
    </row>
    <row r="809" spans="1:26" ht="15.9" customHeight="1" x14ac:dyDescent="0.25">
      <c r="A809" s="6"/>
      <c r="F809" s="15"/>
      <c r="G809" s="15"/>
      <c r="I809" s="15"/>
      <c r="J809" s="15"/>
      <c r="L809" s="18"/>
      <c r="M809" s="18"/>
      <c r="N809" s="18"/>
      <c r="O809" s="15"/>
      <c r="P809" s="15"/>
      <c r="Q809" s="15"/>
      <c r="R809" s="15"/>
      <c r="S809" s="15"/>
      <c r="U809" s="15"/>
      <c r="V809" s="20"/>
      <c r="W809" s="20"/>
      <c r="Y809" s="21"/>
      <c r="Z809" s="21"/>
    </row>
    <row r="810" spans="1:26" ht="15.9" customHeight="1" x14ac:dyDescent="0.25">
      <c r="A810" s="6"/>
      <c r="F810" s="15"/>
      <c r="G810" s="15"/>
      <c r="I810" s="15"/>
      <c r="J810" s="15"/>
      <c r="L810" s="18"/>
      <c r="M810" s="18"/>
      <c r="N810" s="18"/>
      <c r="O810" s="15"/>
      <c r="P810" s="15"/>
      <c r="Q810" s="15"/>
      <c r="R810" s="15"/>
      <c r="S810" s="15"/>
      <c r="U810" s="15"/>
      <c r="V810" s="20"/>
      <c r="W810" s="20"/>
      <c r="Y810" s="21"/>
      <c r="Z810" s="21"/>
    </row>
    <row r="811" spans="1:26" ht="15.9" customHeight="1" x14ac:dyDescent="0.25">
      <c r="A811" s="6"/>
      <c r="F811" s="15"/>
      <c r="G811" s="15"/>
      <c r="I811" s="15"/>
      <c r="J811" s="15"/>
      <c r="L811" s="18"/>
      <c r="M811" s="18"/>
      <c r="N811" s="18"/>
      <c r="O811" s="15"/>
      <c r="P811" s="15"/>
      <c r="Q811" s="15"/>
      <c r="R811" s="15"/>
      <c r="S811" s="15"/>
      <c r="U811" s="15"/>
      <c r="V811" s="20"/>
      <c r="W811" s="20"/>
      <c r="Y811" s="21"/>
      <c r="Z811" s="21"/>
    </row>
    <row r="812" spans="1:26" ht="15.9" customHeight="1" x14ac:dyDescent="0.25">
      <c r="A812" s="6"/>
      <c r="F812" s="15"/>
      <c r="G812" s="15"/>
      <c r="I812" s="15"/>
      <c r="J812" s="15"/>
      <c r="L812" s="18"/>
      <c r="M812" s="18"/>
      <c r="N812" s="18"/>
      <c r="O812" s="15"/>
      <c r="P812" s="15"/>
      <c r="Q812" s="15"/>
      <c r="R812" s="15"/>
      <c r="S812" s="15"/>
      <c r="U812" s="15"/>
      <c r="V812" s="20"/>
      <c r="W812" s="20"/>
      <c r="Y812" s="21"/>
      <c r="Z812" s="21"/>
    </row>
    <row r="813" spans="1:26" ht="15.9" customHeight="1" x14ac:dyDescent="0.25">
      <c r="A813" s="6"/>
      <c r="F813" s="15"/>
      <c r="G813" s="15"/>
      <c r="I813" s="15"/>
      <c r="J813" s="15"/>
      <c r="L813" s="18"/>
      <c r="M813" s="18"/>
      <c r="N813" s="18"/>
      <c r="O813" s="15"/>
      <c r="P813" s="15"/>
      <c r="Q813" s="15"/>
      <c r="R813" s="15"/>
      <c r="S813" s="15"/>
      <c r="U813" s="15"/>
      <c r="V813" s="20"/>
      <c r="W813" s="20"/>
      <c r="Y813" s="21"/>
      <c r="Z813" s="21"/>
    </row>
    <row r="814" spans="1:26" ht="15.9" customHeight="1" x14ac:dyDescent="0.25">
      <c r="A814" s="6"/>
      <c r="F814" s="15"/>
      <c r="G814" s="15"/>
      <c r="I814" s="15"/>
      <c r="J814" s="15"/>
      <c r="L814" s="18"/>
      <c r="M814" s="18"/>
      <c r="N814" s="18"/>
      <c r="O814" s="15"/>
      <c r="P814" s="15"/>
      <c r="Q814" s="15"/>
      <c r="R814" s="15"/>
      <c r="S814" s="15"/>
      <c r="U814" s="15"/>
      <c r="V814" s="20"/>
      <c r="W814" s="20"/>
      <c r="Y814" s="21"/>
      <c r="Z814" s="21"/>
    </row>
    <row r="815" spans="1:26" ht="15.9" customHeight="1" x14ac:dyDescent="0.25">
      <c r="A815" s="6"/>
      <c r="F815" s="15"/>
      <c r="G815" s="15"/>
      <c r="I815" s="15"/>
      <c r="J815" s="15"/>
      <c r="L815" s="18"/>
      <c r="M815" s="18"/>
      <c r="N815" s="18"/>
      <c r="O815" s="15"/>
      <c r="P815" s="15"/>
      <c r="Q815" s="15"/>
      <c r="R815" s="15"/>
      <c r="S815" s="15"/>
      <c r="U815" s="15"/>
      <c r="V815" s="20"/>
      <c r="W815" s="20"/>
      <c r="Y815" s="21"/>
      <c r="Z815" s="21"/>
    </row>
    <row r="816" spans="1:26" ht="15.9" customHeight="1" x14ac:dyDescent="0.25">
      <c r="A816" s="6"/>
      <c r="F816" s="15"/>
      <c r="G816" s="15"/>
      <c r="I816" s="15"/>
      <c r="J816" s="15"/>
      <c r="L816" s="18"/>
      <c r="M816" s="18"/>
      <c r="N816" s="18"/>
      <c r="O816" s="15"/>
      <c r="P816" s="15"/>
      <c r="Q816" s="15"/>
      <c r="R816" s="15"/>
      <c r="S816" s="15"/>
      <c r="U816" s="15"/>
      <c r="V816" s="20"/>
      <c r="W816" s="20"/>
      <c r="Y816" s="21"/>
      <c r="Z816" s="21"/>
    </row>
    <row r="817" spans="1:26" ht="15.9" customHeight="1" x14ac:dyDescent="0.25">
      <c r="A817" s="6"/>
      <c r="F817" s="15"/>
      <c r="G817" s="15"/>
      <c r="I817" s="15"/>
      <c r="J817" s="15"/>
      <c r="L817" s="18"/>
      <c r="M817" s="18"/>
      <c r="N817" s="18"/>
      <c r="O817" s="15"/>
      <c r="P817" s="15"/>
      <c r="Q817" s="15"/>
      <c r="R817" s="15"/>
      <c r="S817" s="15"/>
      <c r="U817" s="15"/>
      <c r="V817" s="20"/>
      <c r="W817" s="20"/>
      <c r="Y817" s="21"/>
      <c r="Z817" s="21"/>
    </row>
    <row r="818" spans="1:26" ht="15.9" customHeight="1" x14ac:dyDescent="0.25">
      <c r="A818" s="6"/>
      <c r="F818" s="15"/>
      <c r="G818" s="15"/>
      <c r="I818" s="15"/>
      <c r="J818" s="15"/>
      <c r="L818" s="18"/>
      <c r="M818" s="18"/>
      <c r="N818" s="18"/>
      <c r="O818" s="15"/>
      <c r="P818" s="15"/>
      <c r="Q818" s="15"/>
      <c r="R818" s="15"/>
      <c r="S818" s="15"/>
      <c r="U818" s="15"/>
      <c r="V818" s="20"/>
      <c r="W818" s="20"/>
      <c r="Y818" s="21"/>
      <c r="Z818" s="21"/>
    </row>
    <row r="819" spans="1:26" ht="15.9" customHeight="1" x14ac:dyDescent="0.25">
      <c r="A819" s="6"/>
      <c r="F819" s="15"/>
      <c r="G819" s="15"/>
      <c r="I819" s="15"/>
      <c r="J819" s="15"/>
      <c r="L819" s="18"/>
      <c r="M819" s="18"/>
      <c r="N819" s="18"/>
      <c r="O819" s="15"/>
      <c r="P819" s="15"/>
      <c r="Q819" s="15"/>
      <c r="R819" s="15"/>
      <c r="S819" s="15"/>
      <c r="U819" s="15"/>
      <c r="V819" s="20"/>
      <c r="W819" s="20"/>
      <c r="Y819" s="21"/>
      <c r="Z819" s="21"/>
    </row>
    <row r="820" spans="1:26" ht="15.9" customHeight="1" x14ac:dyDescent="0.25">
      <c r="A820" s="6"/>
      <c r="F820" s="15"/>
      <c r="G820" s="15"/>
      <c r="I820" s="15"/>
      <c r="J820" s="15"/>
      <c r="L820" s="18"/>
      <c r="M820" s="18"/>
      <c r="N820" s="18"/>
      <c r="O820" s="15"/>
      <c r="P820" s="15"/>
      <c r="Q820" s="15"/>
      <c r="R820" s="15"/>
      <c r="S820" s="15"/>
      <c r="U820" s="15"/>
      <c r="V820" s="20"/>
      <c r="W820" s="20"/>
      <c r="Y820" s="21"/>
      <c r="Z820" s="21"/>
    </row>
    <row r="821" spans="1:26" ht="15.9" customHeight="1" x14ac:dyDescent="0.25">
      <c r="A821" s="6"/>
      <c r="F821" s="15"/>
      <c r="G821" s="15"/>
      <c r="I821" s="15"/>
      <c r="J821" s="15"/>
      <c r="L821" s="18"/>
      <c r="M821" s="18"/>
      <c r="N821" s="18"/>
      <c r="O821" s="15"/>
      <c r="P821" s="15"/>
      <c r="Q821" s="15"/>
      <c r="R821" s="15"/>
      <c r="S821" s="15"/>
      <c r="U821" s="15"/>
      <c r="V821" s="20"/>
      <c r="W821" s="20"/>
      <c r="Y821" s="21"/>
      <c r="Z821" s="21"/>
    </row>
    <row r="822" spans="1:26" ht="15.9" customHeight="1" x14ac:dyDescent="0.25">
      <c r="A822" s="6"/>
      <c r="F822" s="15"/>
      <c r="G822" s="15"/>
      <c r="I822" s="15"/>
      <c r="J822" s="15"/>
      <c r="L822" s="18"/>
      <c r="M822" s="18"/>
      <c r="N822" s="18"/>
      <c r="O822" s="15"/>
      <c r="P822" s="15"/>
      <c r="Q822" s="15"/>
      <c r="R822" s="15"/>
      <c r="S822" s="15"/>
      <c r="U822" s="15"/>
      <c r="V822" s="20"/>
      <c r="W822" s="20"/>
      <c r="Y822" s="21"/>
      <c r="Z822" s="21"/>
    </row>
    <row r="823" spans="1:26" ht="15.9" customHeight="1" x14ac:dyDescent="0.25">
      <c r="A823" s="6"/>
      <c r="F823" s="15"/>
      <c r="G823" s="15"/>
      <c r="I823" s="15"/>
      <c r="J823" s="15"/>
      <c r="L823" s="18"/>
      <c r="M823" s="18"/>
      <c r="N823" s="18"/>
      <c r="O823" s="15"/>
      <c r="P823" s="15"/>
      <c r="Q823" s="15"/>
      <c r="R823" s="15"/>
      <c r="S823" s="15"/>
      <c r="U823" s="15"/>
      <c r="V823" s="20"/>
      <c r="W823" s="20"/>
      <c r="Y823" s="21"/>
      <c r="Z823" s="21"/>
    </row>
    <row r="824" spans="1:26" ht="15.9" customHeight="1" x14ac:dyDescent="0.25">
      <c r="A824" s="6"/>
      <c r="F824" s="15"/>
      <c r="G824" s="15"/>
      <c r="I824" s="15"/>
      <c r="J824" s="15"/>
      <c r="L824" s="18"/>
      <c r="M824" s="18"/>
      <c r="N824" s="18"/>
      <c r="O824" s="15"/>
      <c r="P824" s="15"/>
      <c r="Q824" s="15"/>
      <c r="R824" s="15"/>
      <c r="S824" s="15"/>
      <c r="U824" s="15"/>
      <c r="V824" s="20"/>
      <c r="W824" s="20"/>
      <c r="Y824" s="21"/>
      <c r="Z824" s="21"/>
    </row>
    <row r="825" spans="1:26" ht="15.9" customHeight="1" x14ac:dyDescent="0.25">
      <c r="A825" s="6"/>
      <c r="F825" s="15"/>
      <c r="G825" s="15"/>
      <c r="I825" s="15"/>
      <c r="J825" s="15"/>
      <c r="L825" s="18"/>
      <c r="M825" s="18"/>
      <c r="N825" s="18"/>
      <c r="O825" s="15"/>
      <c r="P825" s="15"/>
      <c r="Q825" s="15"/>
      <c r="R825" s="15"/>
      <c r="S825" s="15"/>
      <c r="U825" s="15"/>
      <c r="V825" s="20"/>
      <c r="W825" s="20"/>
      <c r="Y825" s="21"/>
      <c r="Z825" s="21"/>
    </row>
    <row r="826" spans="1:26" ht="15.9" customHeight="1" x14ac:dyDescent="0.25">
      <c r="A826" s="6"/>
      <c r="F826" s="15"/>
      <c r="G826" s="15"/>
      <c r="I826" s="15"/>
      <c r="J826" s="15"/>
      <c r="L826" s="18"/>
      <c r="M826" s="18"/>
      <c r="N826" s="18"/>
      <c r="O826" s="15"/>
      <c r="P826" s="15"/>
      <c r="Q826" s="15"/>
      <c r="R826" s="15"/>
      <c r="S826" s="15"/>
      <c r="U826" s="15"/>
      <c r="V826" s="20"/>
      <c r="W826" s="20"/>
      <c r="Y826" s="21"/>
      <c r="Z826" s="21"/>
    </row>
    <row r="827" spans="1:26" ht="15.9" customHeight="1" x14ac:dyDescent="0.25">
      <c r="A827" s="6"/>
      <c r="F827" s="15"/>
      <c r="G827" s="15"/>
      <c r="I827" s="15"/>
      <c r="J827" s="15"/>
      <c r="L827" s="18"/>
      <c r="M827" s="18"/>
      <c r="N827" s="18"/>
      <c r="O827" s="15"/>
      <c r="P827" s="15"/>
      <c r="Q827" s="15"/>
      <c r="R827" s="15"/>
      <c r="S827" s="15"/>
      <c r="U827" s="15"/>
      <c r="V827" s="20"/>
      <c r="W827" s="20"/>
      <c r="Y827" s="21"/>
      <c r="Z827" s="21"/>
    </row>
    <row r="828" spans="1:26" ht="15.9" customHeight="1" x14ac:dyDescent="0.25">
      <c r="A828" s="6"/>
      <c r="F828" s="15"/>
      <c r="G828" s="15"/>
      <c r="I828" s="15"/>
      <c r="J828" s="15"/>
      <c r="L828" s="18"/>
      <c r="M828" s="18"/>
      <c r="N828" s="18"/>
      <c r="O828" s="15"/>
      <c r="P828" s="15"/>
      <c r="Q828" s="15"/>
      <c r="R828" s="15"/>
      <c r="S828" s="15"/>
      <c r="U828" s="15"/>
      <c r="V828" s="20"/>
      <c r="W828" s="20"/>
      <c r="Y828" s="21"/>
      <c r="Z828" s="21"/>
    </row>
    <row r="829" spans="1:26" ht="15.9" customHeight="1" x14ac:dyDescent="0.25">
      <c r="A829" s="6"/>
      <c r="F829" s="15"/>
      <c r="G829" s="15"/>
      <c r="I829" s="15"/>
      <c r="J829" s="15"/>
      <c r="L829" s="18"/>
      <c r="M829" s="18"/>
      <c r="N829" s="18"/>
      <c r="O829" s="15"/>
      <c r="P829" s="15"/>
      <c r="Q829" s="15"/>
      <c r="R829" s="15"/>
      <c r="S829" s="15"/>
      <c r="U829" s="15"/>
      <c r="V829" s="20"/>
      <c r="W829" s="20"/>
      <c r="Y829" s="21"/>
      <c r="Z829" s="21"/>
    </row>
    <row r="830" spans="1:26" ht="15.9" customHeight="1" x14ac:dyDescent="0.25">
      <c r="A830" s="6"/>
      <c r="F830" s="15"/>
      <c r="G830" s="15"/>
      <c r="I830" s="15"/>
      <c r="J830" s="15"/>
      <c r="L830" s="18"/>
      <c r="M830" s="18"/>
      <c r="N830" s="18"/>
      <c r="O830" s="15"/>
      <c r="P830" s="15"/>
      <c r="Q830" s="15"/>
      <c r="R830" s="15"/>
      <c r="S830" s="15"/>
      <c r="U830" s="15"/>
      <c r="V830" s="20"/>
      <c r="W830" s="20"/>
      <c r="Y830" s="21"/>
      <c r="Z830" s="21"/>
    </row>
    <row r="831" spans="1:26" ht="15.9" customHeight="1" x14ac:dyDescent="0.25">
      <c r="A831" s="6"/>
      <c r="F831" s="15"/>
      <c r="G831" s="15"/>
      <c r="I831" s="15"/>
      <c r="J831" s="15"/>
      <c r="L831" s="18"/>
      <c r="M831" s="18"/>
      <c r="N831" s="18"/>
      <c r="O831" s="15"/>
      <c r="P831" s="15"/>
      <c r="Q831" s="15"/>
      <c r="R831" s="15"/>
      <c r="S831" s="15"/>
      <c r="U831" s="15"/>
      <c r="V831" s="20"/>
      <c r="W831" s="20"/>
      <c r="Y831" s="21"/>
      <c r="Z831" s="21"/>
    </row>
    <row r="832" spans="1:26" ht="15.9" customHeight="1" x14ac:dyDescent="0.25">
      <c r="A832" s="6"/>
      <c r="F832" s="15"/>
      <c r="G832" s="15"/>
      <c r="I832" s="15"/>
      <c r="J832" s="15"/>
      <c r="L832" s="18"/>
      <c r="M832" s="18"/>
      <c r="N832" s="18"/>
      <c r="O832" s="15"/>
      <c r="P832" s="15"/>
      <c r="Q832" s="15"/>
      <c r="R832" s="15"/>
      <c r="S832" s="15"/>
      <c r="U832" s="15"/>
      <c r="V832" s="20"/>
      <c r="W832" s="20"/>
      <c r="Y832" s="21"/>
      <c r="Z832" s="21"/>
    </row>
    <row r="833" spans="1:26" ht="15.9" customHeight="1" x14ac:dyDescent="0.25">
      <c r="A833" s="6"/>
      <c r="F833" s="15"/>
      <c r="G833" s="15"/>
      <c r="I833" s="15"/>
      <c r="J833" s="15"/>
      <c r="L833" s="18"/>
      <c r="M833" s="18"/>
      <c r="N833" s="18"/>
      <c r="O833" s="15"/>
      <c r="P833" s="15"/>
      <c r="Q833" s="15"/>
      <c r="R833" s="15"/>
      <c r="S833" s="15"/>
      <c r="U833" s="15"/>
      <c r="V833" s="20"/>
      <c r="W833" s="20"/>
      <c r="Y833" s="21"/>
      <c r="Z833" s="21"/>
    </row>
    <row r="834" spans="1:26" ht="15.9" customHeight="1" x14ac:dyDescent="0.25">
      <c r="A834" s="6"/>
      <c r="F834" s="15"/>
      <c r="G834" s="15"/>
      <c r="I834" s="15"/>
      <c r="J834" s="15"/>
      <c r="L834" s="18"/>
      <c r="M834" s="18"/>
      <c r="N834" s="18"/>
      <c r="O834" s="15"/>
      <c r="P834" s="15"/>
      <c r="Q834" s="15"/>
      <c r="R834" s="15"/>
      <c r="S834" s="15"/>
      <c r="U834" s="15"/>
      <c r="V834" s="20"/>
      <c r="W834" s="20"/>
      <c r="Y834" s="21"/>
      <c r="Z834" s="21"/>
    </row>
    <row r="835" spans="1:26" ht="15.9" customHeight="1" x14ac:dyDescent="0.25">
      <c r="A835" s="6"/>
      <c r="F835" s="15"/>
      <c r="G835" s="15"/>
      <c r="I835" s="15"/>
      <c r="J835" s="15"/>
      <c r="L835" s="18"/>
      <c r="M835" s="18"/>
      <c r="N835" s="18"/>
      <c r="O835" s="15"/>
      <c r="P835" s="15"/>
      <c r="Q835" s="15"/>
      <c r="R835" s="15"/>
      <c r="S835" s="15"/>
      <c r="U835" s="15"/>
      <c r="V835" s="20"/>
      <c r="W835" s="20"/>
      <c r="Y835" s="21"/>
      <c r="Z835" s="21"/>
    </row>
    <row r="836" spans="1:26" ht="15.9" customHeight="1" x14ac:dyDescent="0.25">
      <c r="A836" s="6"/>
      <c r="F836" s="15"/>
      <c r="G836" s="15"/>
      <c r="I836" s="15"/>
      <c r="J836" s="15"/>
      <c r="L836" s="18"/>
      <c r="M836" s="18"/>
      <c r="N836" s="18"/>
      <c r="O836" s="15"/>
      <c r="P836" s="15"/>
      <c r="Q836" s="15"/>
      <c r="R836" s="15"/>
      <c r="S836" s="15"/>
      <c r="U836" s="15"/>
      <c r="V836" s="20"/>
      <c r="W836" s="20"/>
      <c r="Y836" s="21"/>
      <c r="Z836" s="21"/>
    </row>
    <row r="837" spans="1:26" ht="15.9" customHeight="1" x14ac:dyDescent="0.25">
      <c r="A837" s="6"/>
      <c r="F837" s="15"/>
      <c r="G837" s="15"/>
      <c r="I837" s="15"/>
      <c r="J837" s="15"/>
      <c r="L837" s="18"/>
      <c r="M837" s="18"/>
      <c r="N837" s="18"/>
      <c r="O837" s="15"/>
      <c r="P837" s="15"/>
      <c r="Q837" s="15"/>
      <c r="R837" s="15"/>
      <c r="S837" s="15"/>
      <c r="U837" s="15"/>
      <c r="V837" s="20"/>
      <c r="W837" s="20"/>
      <c r="Y837" s="21"/>
      <c r="Z837" s="21"/>
    </row>
    <row r="838" spans="1:26" ht="15.9" customHeight="1" x14ac:dyDescent="0.25">
      <c r="A838" s="6"/>
      <c r="F838" s="15"/>
      <c r="G838" s="15"/>
      <c r="I838" s="15"/>
      <c r="J838" s="15"/>
      <c r="L838" s="18"/>
      <c r="M838" s="18"/>
      <c r="N838" s="18"/>
      <c r="O838" s="15"/>
      <c r="P838" s="15"/>
      <c r="Q838" s="15"/>
      <c r="R838" s="15"/>
      <c r="S838" s="15"/>
      <c r="U838" s="15"/>
      <c r="V838" s="20"/>
      <c r="W838" s="20"/>
      <c r="Y838" s="21"/>
      <c r="Z838" s="21"/>
    </row>
    <row r="839" spans="1:26" ht="15.9" customHeight="1" x14ac:dyDescent="0.25">
      <c r="A839" s="6"/>
      <c r="F839" s="15"/>
      <c r="G839" s="15"/>
      <c r="I839" s="15"/>
      <c r="J839" s="15"/>
      <c r="L839" s="18"/>
      <c r="M839" s="18"/>
      <c r="N839" s="18"/>
      <c r="O839" s="15"/>
      <c r="P839" s="15"/>
      <c r="Q839" s="15"/>
      <c r="R839" s="15"/>
      <c r="S839" s="15"/>
      <c r="U839" s="15"/>
      <c r="V839" s="20"/>
      <c r="W839" s="20"/>
      <c r="Y839" s="21"/>
      <c r="Z839" s="21"/>
    </row>
    <row r="840" spans="1:26" ht="15.9" customHeight="1" x14ac:dyDescent="0.25">
      <c r="A840" s="6"/>
      <c r="F840" s="15"/>
      <c r="G840" s="15"/>
      <c r="I840" s="15"/>
      <c r="J840" s="15"/>
      <c r="L840" s="18"/>
      <c r="M840" s="18"/>
      <c r="N840" s="18"/>
      <c r="O840" s="15"/>
      <c r="P840" s="15"/>
      <c r="Q840" s="15"/>
      <c r="R840" s="15"/>
      <c r="S840" s="15"/>
      <c r="U840" s="15"/>
      <c r="V840" s="20"/>
      <c r="W840" s="20"/>
      <c r="Y840" s="21"/>
      <c r="Z840" s="21"/>
    </row>
    <row r="841" spans="1:26" ht="15.9" customHeight="1" x14ac:dyDescent="0.25">
      <c r="A841" s="6"/>
      <c r="F841" s="15"/>
      <c r="G841" s="15"/>
      <c r="I841" s="15"/>
      <c r="J841" s="15"/>
      <c r="L841" s="18"/>
      <c r="M841" s="18"/>
      <c r="N841" s="18"/>
      <c r="O841" s="15"/>
      <c r="P841" s="15"/>
      <c r="Q841" s="15"/>
      <c r="R841" s="15"/>
      <c r="S841" s="15"/>
      <c r="U841" s="15"/>
      <c r="V841" s="20"/>
      <c r="W841" s="20"/>
      <c r="Y841" s="21"/>
      <c r="Z841" s="21"/>
    </row>
    <row r="842" spans="1:26" ht="15.9" customHeight="1" x14ac:dyDescent="0.25">
      <c r="A842" s="6"/>
      <c r="F842" s="15"/>
      <c r="G842" s="15"/>
      <c r="I842" s="15"/>
      <c r="J842" s="15"/>
      <c r="L842" s="18"/>
      <c r="M842" s="18"/>
      <c r="N842" s="18"/>
      <c r="O842" s="15"/>
      <c r="P842" s="15"/>
      <c r="Q842" s="15"/>
      <c r="R842" s="15"/>
      <c r="S842" s="15"/>
      <c r="U842" s="15"/>
      <c r="V842" s="20"/>
      <c r="W842" s="20"/>
      <c r="Y842" s="21"/>
      <c r="Z842" s="21"/>
    </row>
    <row r="843" spans="1:26" ht="15.9" customHeight="1" x14ac:dyDescent="0.25">
      <c r="A843" s="6"/>
      <c r="F843" s="15"/>
      <c r="G843" s="15"/>
      <c r="I843" s="15"/>
      <c r="J843" s="15"/>
      <c r="L843" s="18"/>
      <c r="M843" s="18"/>
      <c r="N843" s="18"/>
      <c r="O843" s="15"/>
      <c r="P843" s="15"/>
      <c r="Q843" s="15"/>
      <c r="R843" s="15"/>
      <c r="S843" s="15"/>
      <c r="U843" s="15"/>
      <c r="V843" s="20"/>
      <c r="W843" s="20"/>
      <c r="Y843" s="21"/>
      <c r="Z843" s="21"/>
    </row>
    <row r="844" spans="1:26" ht="15.9" customHeight="1" x14ac:dyDescent="0.25">
      <c r="A844" s="6"/>
      <c r="F844" s="15"/>
      <c r="G844" s="15"/>
      <c r="I844" s="15"/>
      <c r="J844" s="15"/>
      <c r="L844" s="18"/>
      <c r="M844" s="18"/>
      <c r="N844" s="18"/>
      <c r="O844" s="15"/>
      <c r="P844" s="15"/>
      <c r="Q844" s="15"/>
      <c r="R844" s="15"/>
      <c r="S844" s="15"/>
      <c r="U844" s="15"/>
      <c r="V844" s="20"/>
      <c r="W844" s="20"/>
      <c r="Y844" s="21"/>
      <c r="Z844" s="21"/>
    </row>
    <row r="845" spans="1:26" ht="15.9" customHeight="1" x14ac:dyDescent="0.25">
      <c r="A845" s="6"/>
      <c r="F845" s="15"/>
      <c r="G845" s="15"/>
      <c r="I845" s="15"/>
      <c r="J845" s="15"/>
      <c r="L845" s="18"/>
      <c r="M845" s="18"/>
      <c r="N845" s="18"/>
      <c r="O845" s="15"/>
      <c r="P845" s="15"/>
      <c r="Q845" s="15"/>
      <c r="R845" s="15"/>
      <c r="S845" s="15"/>
      <c r="U845" s="15"/>
      <c r="V845" s="20"/>
      <c r="W845" s="20"/>
      <c r="Y845" s="21"/>
      <c r="Z845" s="21"/>
    </row>
    <row r="846" spans="1:26" ht="15.9" customHeight="1" x14ac:dyDescent="0.25">
      <c r="A846" s="6"/>
      <c r="F846" s="15"/>
      <c r="G846" s="15"/>
      <c r="I846" s="15"/>
      <c r="J846" s="15"/>
      <c r="L846" s="18"/>
      <c r="M846" s="18"/>
      <c r="N846" s="18"/>
      <c r="O846" s="15"/>
      <c r="P846" s="15"/>
      <c r="Q846" s="15"/>
      <c r="R846" s="15"/>
      <c r="S846" s="15"/>
      <c r="U846" s="15"/>
      <c r="V846" s="20"/>
      <c r="W846" s="20"/>
      <c r="Y846" s="21"/>
      <c r="Z846" s="21"/>
    </row>
    <row r="847" spans="1:26" ht="15.9" customHeight="1" x14ac:dyDescent="0.25">
      <c r="A847" s="6"/>
      <c r="F847" s="15"/>
      <c r="G847" s="15"/>
      <c r="I847" s="15"/>
      <c r="J847" s="15"/>
      <c r="L847" s="18"/>
      <c r="M847" s="18"/>
      <c r="N847" s="18"/>
      <c r="O847" s="15"/>
      <c r="P847" s="15"/>
      <c r="Q847" s="15"/>
      <c r="R847" s="15"/>
      <c r="S847" s="15"/>
      <c r="U847" s="15"/>
      <c r="V847" s="20"/>
      <c r="W847" s="20"/>
      <c r="Y847" s="21"/>
      <c r="Z847" s="21"/>
    </row>
    <row r="848" spans="1:26" ht="15.9" customHeight="1" x14ac:dyDescent="0.25">
      <c r="A848" s="6"/>
      <c r="F848" s="15"/>
      <c r="G848" s="15"/>
      <c r="I848" s="15"/>
      <c r="J848" s="15"/>
      <c r="L848" s="18"/>
      <c r="M848" s="18"/>
      <c r="N848" s="18"/>
      <c r="O848" s="15"/>
      <c r="P848" s="15"/>
      <c r="Q848" s="15"/>
      <c r="R848" s="15"/>
      <c r="S848" s="15"/>
      <c r="U848" s="15"/>
      <c r="V848" s="20"/>
      <c r="W848" s="20"/>
      <c r="Y848" s="21"/>
      <c r="Z848" s="21"/>
    </row>
    <row r="849" spans="1:26" ht="15.9" customHeight="1" x14ac:dyDescent="0.25">
      <c r="A849" s="6"/>
      <c r="F849" s="15"/>
      <c r="G849" s="15"/>
      <c r="I849" s="15"/>
      <c r="J849" s="15"/>
      <c r="L849" s="18"/>
      <c r="M849" s="18"/>
      <c r="N849" s="18"/>
      <c r="O849" s="15"/>
      <c r="P849" s="15"/>
      <c r="Q849" s="15"/>
      <c r="R849" s="15"/>
      <c r="S849" s="15"/>
      <c r="U849" s="15"/>
      <c r="V849" s="20"/>
      <c r="W849" s="20"/>
      <c r="Y849" s="21"/>
      <c r="Z849" s="21"/>
    </row>
    <row r="850" spans="1:26" ht="15.9" customHeight="1" x14ac:dyDescent="0.25">
      <c r="A850" s="6"/>
      <c r="F850" s="15"/>
      <c r="G850" s="15"/>
      <c r="I850" s="15"/>
      <c r="J850" s="15"/>
      <c r="L850" s="18"/>
      <c r="M850" s="18"/>
      <c r="N850" s="18"/>
      <c r="O850" s="15"/>
      <c r="P850" s="15"/>
      <c r="Q850" s="15"/>
      <c r="R850" s="15"/>
      <c r="S850" s="15"/>
      <c r="U850" s="15"/>
      <c r="V850" s="20"/>
      <c r="W850" s="20"/>
      <c r="Y850" s="21"/>
      <c r="Z850" s="21"/>
    </row>
    <row r="851" spans="1:26" ht="15.9" customHeight="1" x14ac:dyDescent="0.25">
      <c r="A851" s="6"/>
      <c r="F851" s="15"/>
      <c r="G851" s="15"/>
      <c r="I851" s="15"/>
      <c r="J851" s="15"/>
      <c r="L851" s="18"/>
      <c r="M851" s="18"/>
      <c r="N851" s="18"/>
      <c r="O851" s="15"/>
      <c r="P851" s="15"/>
      <c r="Q851" s="15"/>
      <c r="R851" s="15"/>
      <c r="S851" s="15"/>
      <c r="U851" s="15"/>
      <c r="V851" s="20"/>
      <c r="W851" s="20"/>
      <c r="Y851" s="21"/>
      <c r="Z851" s="21"/>
    </row>
    <row r="852" spans="1:26" ht="15.9" customHeight="1" x14ac:dyDescent="0.25">
      <c r="A852" s="6"/>
      <c r="F852" s="15"/>
      <c r="G852" s="15"/>
      <c r="I852" s="15"/>
      <c r="J852" s="15"/>
      <c r="L852" s="18"/>
      <c r="M852" s="18"/>
      <c r="N852" s="18"/>
      <c r="O852" s="15"/>
      <c r="P852" s="15"/>
      <c r="Q852" s="15"/>
      <c r="R852" s="15"/>
      <c r="S852" s="15"/>
      <c r="U852" s="15"/>
      <c r="V852" s="20"/>
      <c r="W852" s="20"/>
      <c r="Y852" s="21"/>
      <c r="Z852" s="21"/>
    </row>
    <row r="853" spans="1:26" ht="15.9" customHeight="1" x14ac:dyDescent="0.25">
      <c r="A853" s="6"/>
      <c r="F853" s="15"/>
      <c r="G853" s="15"/>
      <c r="I853" s="15"/>
      <c r="J853" s="15"/>
      <c r="L853" s="18"/>
      <c r="M853" s="18"/>
      <c r="N853" s="18"/>
      <c r="O853" s="15"/>
      <c r="P853" s="15"/>
      <c r="Q853" s="15"/>
      <c r="R853" s="15"/>
      <c r="S853" s="15"/>
      <c r="U853" s="15"/>
      <c r="V853" s="20"/>
      <c r="W853" s="20"/>
      <c r="Y853" s="21"/>
      <c r="Z853" s="21"/>
    </row>
    <row r="854" spans="1:26" ht="15.9" customHeight="1" x14ac:dyDescent="0.25">
      <c r="A854" s="6"/>
      <c r="F854" s="15"/>
      <c r="G854" s="15"/>
      <c r="I854" s="15"/>
      <c r="J854" s="15"/>
      <c r="L854" s="18"/>
      <c r="M854" s="18"/>
      <c r="N854" s="18"/>
      <c r="O854" s="15"/>
      <c r="P854" s="15"/>
      <c r="Q854" s="15"/>
      <c r="R854" s="15"/>
      <c r="S854" s="15"/>
      <c r="U854" s="15"/>
      <c r="V854" s="20"/>
      <c r="W854" s="20"/>
      <c r="Y854" s="21"/>
      <c r="Z854" s="21"/>
    </row>
    <row r="855" spans="1:26" ht="15.9" customHeight="1" x14ac:dyDescent="0.25">
      <c r="A855" s="6"/>
      <c r="F855" s="15"/>
      <c r="G855" s="15"/>
      <c r="I855" s="15"/>
      <c r="J855" s="15"/>
      <c r="L855" s="18"/>
      <c r="M855" s="18"/>
      <c r="N855" s="18"/>
      <c r="O855" s="15"/>
      <c r="P855" s="15"/>
      <c r="Q855" s="15"/>
      <c r="R855" s="15"/>
      <c r="S855" s="15"/>
      <c r="U855" s="15"/>
      <c r="V855" s="20"/>
      <c r="W855" s="20"/>
      <c r="Y855" s="21"/>
      <c r="Z855" s="21"/>
    </row>
    <row r="856" spans="1:26" ht="15.9" customHeight="1" x14ac:dyDescent="0.25">
      <c r="A856" s="6"/>
      <c r="F856" s="15"/>
      <c r="G856" s="15"/>
      <c r="I856" s="15"/>
      <c r="J856" s="15"/>
      <c r="L856" s="18"/>
      <c r="M856" s="18"/>
      <c r="N856" s="18"/>
      <c r="O856" s="15"/>
      <c r="P856" s="15"/>
      <c r="Q856" s="15"/>
      <c r="R856" s="15"/>
      <c r="S856" s="15"/>
      <c r="U856" s="15"/>
      <c r="V856" s="20"/>
      <c r="W856" s="20"/>
      <c r="Y856" s="21"/>
      <c r="Z856" s="21"/>
    </row>
    <row r="857" spans="1:26" ht="15.9" customHeight="1" x14ac:dyDescent="0.25">
      <c r="A857" s="6"/>
      <c r="F857" s="15"/>
      <c r="G857" s="15"/>
      <c r="I857" s="15"/>
      <c r="J857" s="15"/>
      <c r="L857" s="18"/>
      <c r="M857" s="18"/>
      <c r="N857" s="18"/>
      <c r="O857" s="15"/>
      <c r="P857" s="15"/>
      <c r="Q857" s="15"/>
      <c r="R857" s="15"/>
      <c r="S857" s="15"/>
      <c r="U857" s="15"/>
      <c r="V857" s="20"/>
      <c r="W857" s="20"/>
      <c r="Y857" s="21"/>
      <c r="Z857" s="21"/>
    </row>
    <row r="858" spans="1:26" ht="15.9" customHeight="1" x14ac:dyDescent="0.25">
      <c r="A858" s="6"/>
      <c r="F858" s="15"/>
      <c r="G858" s="15"/>
      <c r="I858" s="15"/>
      <c r="J858" s="15"/>
      <c r="L858" s="18"/>
      <c r="M858" s="18"/>
      <c r="N858" s="18"/>
      <c r="O858" s="15"/>
      <c r="P858" s="15"/>
      <c r="Q858" s="15"/>
      <c r="R858" s="15"/>
      <c r="S858" s="15"/>
      <c r="U858" s="15"/>
      <c r="V858" s="20"/>
      <c r="W858" s="20"/>
      <c r="Y858" s="21"/>
      <c r="Z858" s="21"/>
    </row>
    <row r="859" spans="1:26" ht="15.9" customHeight="1" x14ac:dyDescent="0.25">
      <c r="A859" s="6"/>
      <c r="F859" s="15"/>
      <c r="G859" s="15"/>
      <c r="I859" s="15"/>
      <c r="J859" s="15"/>
      <c r="L859" s="18"/>
      <c r="M859" s="18"/>
      <c r="N859" s="18"/>
      <c r="O859" s="15"/>
      <c r="P859" s="15"/>
      <c r="Q859" s="15"/>
      <c r="R859" s="15"/>
      <c r="S859" s="15"/>
      <c r="U859" s="15"/>
      <c r="V859" s="20"/>
      <c r="W859" s="20"/>
      <c r="Y859" s="21"/>
      <c r="Z859" s="21"/>
    </row>
    <row r="860" spans="1:26" ht="15.9" customHeight="1" x14ac:dyDescent="0.25">
      <c r="A860" s="6"/>
      <c r="F860" s="15"/>
      <c r="G860" s="15"/>
      <c r="I860" s="15"/>
      <c r="J860" s="15"/>
      <c r="L860" s="18"/>
      <c r="M860" s="18"/>
      <c r="N860" s="18"/>
      <c r="O860" s="15"/>
      <c r="P860" s="15"/>
      <c r="Q860" s="15"/>
      <c r="R860" s="15"/>
      <c r="S860" s="15"/>
      <c r="U860" s="15"/>
      <c r="V860" s="20"/>
      <c r="W860" s="20"/>
      <c r="Y860" s="21"/>
      <c r="Z860" s="21"/>
    </row>
    <row r="861" spans="1:26" ht="15.9" customHeight="1" x14ac:dyDescent="0.25">
      <c r="A861" s="6"/>
      <c r="F861" s="15"/>
      <c r="G861" s="15"/>
      <c r="I861" s="15"/>
      <c r="J861" s="15"/>
      <c r="L861" s="18"/>
      <c r="M861" s="18"/>
      <c r="N861" s="18"/>
      <c r="O861" s="15"/>
      <c r="P861" s="15"/>
      <c r="Q861" s="15"/>
      <c r="R861" s="15"/>
      <c r="S861" s="15"/>
      <c r="U861" s="15"/>
      <c r="V861" s="20"/>
      <c r="W861" s="20"/>
      <c r="Y861" s="21"/>
      <c r="Z861" s="21"/>
    </row>
    <row r="862" spans="1:26" ht="15.9" customHeight="1" x14ac:dyDescent="0.25">
      <c r="A862" s="6"/>
      <c r="F862" s="15"/>
      <c r="G862" s="15"/>
      <c r="I862" s="15"/>
      <c r="J862" s="15"/>
      <c r="L862" s="18"/>
      <c r="M862" s="18"/>
      <c r="N862" s="18"/>
      <c r="O862" s="15"/>
      <c r="P862" s="15"/>
      <c r="Q862" s="15"/>
      <c r="R862" s="15"/>
      <c r="S862" s="15"/>
      <c r="U862" s="15"/>
      <c r="V862" s="20"/>
      <c r="W862" s="20"/>
      <c r="Y862" s="21"/>
      <c r="Z862" s="21"/>
    </row>
    <row r="863" spans="1:26" ht="15.9" customHeight="1" x14ac:dyDescent="0.25">
      <c r="A863" s="6"/>
      <c r="F863" s="15"/>
      <c r="G863" s="15"/>
      <c r="I863" s="15"/>
      <c r="J863" s="15"/>
      <c r="L863" s="18"/>
      <c r="M863" s="18"/>
      <c r="N863" s="18"/>
      <c r="O863" s="15"/>
      <c r="P863" s="15"/>
      <c r="Q863" s="15"/>
      <c r="R863" s="15"/>
      <c r="S863" s="15"/>
      <c r="U863" s="15"/>
      <c r="V863" s="20"/>
      <c r="W863" s="20"/>
      <c r="Y863" s="21"/>
      <c r="Z863" s="21"/>
    </row>
    <row r="864" spans="1:26" ht="15.9" customHeight="1" x14ac:dyDescent="0.25">
      <c r="A864" s="6"/>
      <c r="F864" s="15"/>
      <c r="G864" s="15"/>
      <c r="I864" s="15"/>
      <c r="J864" s="15"/>
      <c r="L864" s="18"/>
      <c r="M864" s="18"/>
      <c r="N864" s="18"/>
      <c r="O864" s="15"/>
      <c r="P864" s="15"/>
      <c r="Q864" s="15"/>
      <c r="R864" s="15"/>
      <c r="S864" s="15"/>
      <c r="U864" s="15"/>
      <c r="V864" s="20"/>
      <c r="W864" s="20"/>
      <c r="Y864" s="21"/>
      <c r="Z864" s="21"/>
    </row>
    <row r="865" spans="1:26" ht="15.9" customHeight="1" x14ac:dyDescent="0.25">
      <c r="A865" s="6"/>
      <c r="F865" s="15"/>
      <c r="G865" s="15"/>
      <c r="I865" s="15"/>
      <c r="J865" s="15"/>
      <c r="L865" s="18"/>
      <c r="M865" s="18"/>
      <c r="N865" s="18"/>
      <c r="O865" s="15"/>
      <c r="P865" s="15"/>
      <c r="Q865" s="15"/>
      <c r="R865" s="15"/>
      <c r="S865" s="15"/>
      <c r="U865" s="15"/>
      <c r="V865" s="20"/>
      <c r="W865" s="20"/>
      <c r="Y865" s="21"/>
      <c r="Z865" s="21"/>
    </row>
    <row r="866" spans="1:26" ht="15.9" customHeight="1" x14ac:dyDescent="0.25">
      <c r="A866" s="6"/>
      <c r="F866" s="15"/>
      <c r="G866" s="15"/>
      <c r="I866" s="15"/>
      <c r="J866" s="15"/>
      <c r="L866" s="18"/>
      <c r="M866" s="18"/>
      <c r="N866" s="18"/>
      <c r="O866" s="15"/>
      <c r="P866" s="15"/>
      <c r="Q866" s="15"/>
      <c r="R866" s="15"/>
      <c r="S866" s="15"/>
      <c r="U866" s="15"/>
      <c r="V866" s="20"/>
      <c r="W866" s="20"/>
      <c r="Y866" s="21"/>
      <c r="Z866" s="21"/>
    </row>
    <row r="867" spans="1:26" ht="15.9" customHeight="1" x14ac:dyDescent="0.25">
      <c r="A867" s="6"/>
      <c r="F867" s="15"/>
      <c r="G867" s="15"/>
      <c r="I867" s="15"/>
      <c r="J867" s="15"/>
      <c r="L867" s="18"/>
      <c r="M867" s="18"/>
      <c r="N867" s="18"/>
      <c r="O867" s="15"/>
      <c r="P867" s="15"/>
      <c r="Q867" s="15"/>
      <c r="R867" s="15"/>
      <c r="S867" s="15"/>
      <c r="U867" s="15"/>
      <c r="V867" s="20"/>
      <c r="W867" s="20"/>
      <c r="Y867" s="21"/>
      <c r="Z867" s="21"/>
    </row>
    <row r="868" spans="1:26" ht="15.9" customHeight="1" x14ac:dyDescent="0.25">
      <c r="A868" s="6"/>
      <c r="F868" s="15"/>
      <c r="G868" s="15"/>
      <c r="I868" s="15"/>
      <c r="J868" s="15"/>
      <c r="L868" s="18"/>
      <c r="M868" s="18"/>
      <c r="N868" s="18"/>
      <c r="O868" s="15"/>
      <c r="P868" s="15"/>
      <c r="Q868" s="15"/>
      <c r="R868" s="15"/>
      <c r="S868" s="15"/>
      <c r="U868" s="15"/>
      <c r="V868" s="20"/>
      <c r="W868" s="20"/>
      <c r="Y868" s="21"/>
      <c r="Z868" s="21"/>
    </row>
    <row r="869" spans="1:26" ht="15.9" customHeight="1" x14ac:dyDescent="0.25">
      <c r="A869" s="6"/>
      <c r="F869" s="15"/>
      <c r="G869" s="15"/>
      <c r="I869" s="15"/>
      <c r="J869" s="15"/>
      <c r="L869" s="18"/>
      <c r="M869" s="18"/>
      <c r="N869" s="18"/>
      <c r="O869" s="15"/>
      <c r="P869" s="15"/>
      <c r="Q869" s="15"/>
      <c r="R869" s="15"/>
      <c r="S869" s="15"/>
      <c r="U869" s="15"/>
      <c r="V869" s="20"/>
      <c r="W869" s="20"/>
      <c r="Y869" s="21"/>
      <c r="Z869" s="21"/>
    </row>
    <row r="870" spans="1:26" ht="15.9" customHeight="1" x14ac:dyDescent="0.25">
      <c r="A870" s="6"/>
      <c r="F870" s="15"/>
      <c r="G870" s="15"/>
      <c r="I870" s="15"/>
      <c r="J870" s="15"/>
      <c r="L870" s="18"/>
      <c r="M870" s="18"/>
      <c r="N870" s="18"/>
      <c r="O870" s="15"/>
      <c r="P870" s="15"/>
      <c r="Q870" s="15"/>
      <c r="R870" s="15"/>
      <c r="S870" s="15"/>
      <c r="U870" s="15"/>
      <c r="V870" s="20"/>
      <c r="W870" s="20"/>
      <c r="Y870" s="21"/>
      <c r="Z870" s="21"/>
    </row>
    <row r="871" spans="1:26" ht="15.9" customHeight="1" x14ac:dyDescent="0.25">
      <c r="A871" s="6"/>
      <c r="F871" s="15"/>
      <c r="G871" s="15"/>
      <c r="I871" s="15"/>
      <c r="J871" s="15"/>
      <c r="L871" s="18"/>
      <c r="M871" s="18"/>
      <c r="N871" s="18"/>
      <c r="O871" s="15"/>
      <c r="P871" s="15"/>
      <c r="Q871" s="15"/>
      <c r="R871" s="15"/>
      <c r="S871" s="15"/>
      <c r="U871" s="15"/>
      <c r="V871" s="20"/>
      <c r="W871" s="20"/>
      <c r="Y871" s="21"/>
      <c r="Z871" s="21"/>
    </row>
    <row r="872" spans="1:26" ht="15.9" customHeight="1" x14ac:dyDescent="0.25">
      <c r="A872" s="6"/>
      <c r="F872" s="15"/>
      <c r="G872" s="15"/>
      <c r="I872" s="15"/>
      <c r="J872" s="15"/>
      <c r="L872" s="18"/>
      <c r="M872" s="18"/>
      <c r="N872" s="18"/>
      <c r="O872" s="15"/>
      <c r="P872" s="15"/>
      <c r="Q872" s="15"/>
      <c r="R872" s="15"/>
      <c r="S872" s="15"/>
      <c r="U872" s="15"/>
      <c r="V872" s="20"/>
      <c r="W872" s="20"/>
      <c r="Y872" s="21"/>
      <c r="Z872" s="21"/>
    </row>
    <row r="873" spans="1:26" ht="15.9" customHeight="1" x14ac:dyDescent="0.25">
      <c r="A873" s="6"/>
      <c r="F873" s="15"/>
      <c r="G873" s="15"/>
      <c r="I873" s="15"/>
      <c r="J873" s="15"/>
      <c r="L873" s="18"/>
      <c r="M873" s="18"/>
      <c r="N873" s="18"/>
      <c r="O873" s="15"/>
      <c r="P873" s="15"/>
      <c r="Q873" s="15"/>
      <c r="R873" s="15"/>
      <c r="S873" s="15"/>
      <c r="U873" s="15"/>
      <c r="V873" s="20"/>
      <c r="W873" s="20"/>
      <c r="Y873" s="21"/>
      <c r="Z873" s="21"/>
    </row>
    <row r="874" spans="1:26" ht="15.9" customHeight="1" x14ac:dyDescent="0.25">
      <c r="A874" s="6"/>
      <c r="F874" s="15"/>
      <c r="G874" s="15"/>
      <c r="I874" s="15"/>
      <c r="J874" s="15"/>
      <c r="L874" s="18"/>
      <c r="M874" s="18"/>
      <c r="N874" s="18"/>
      <c r="O874" s="15"/>
      <c r="P874" s="15"/>
      <c r="Q874" s="15"/>
      <c r="R874" s="15"/>
      <c r="S874" s="15"/>
      <c r="U874" s="15"/>
      <c r="V874" s="20"/>
      <c r="W874" s="20"/>
      <c r="Y874" s="21"/>
      <c r="Z874" s="21"/>
    </row>
    <row r="875" spans="1:26" ht="15.9" customHeight="1" x14ac:dyDescent="0.25">
      <c r="A875" s="6"/>
      <c r="F875" s="15"/>
      <c r="G875" s="15"/>
      <c r="I875" s="15"/>
      <c r="J875" s="15"/>
      <c r="L875" s="18"/>
      <c r="M875" s="18"/>
      <c r="N875" s="18"/>
      <c r="O875" s="15"/>
      <c r="P875" s="15"/>
      <c r="Q875" s="15"/>
      <c r="R875" s="15"/>
      <c r="S875" s="15"/>
      <c r="U875" s="15"/>
      <c r="V875" s="20"/>
      <c r="W875" s="20"/>
      <c r="Y875" s="21"/>
      <c r="Z875" s="21"/>
    </row>
    <row r="876" spans="1:26" ht="15.9" customHeight="1" x14ac:dyDescent="0.25">
      <c r="A876" s="6"/>
      <c r="F876" s="15"/>
      <c r="G876" s="15"/>
      <c r="I876" s="15"/>
      <c r="J876" s="15"/>
      <c r="L876" s="18"/>
      <c r="M876" s="18"/>
      <c r="N876" s="18"/>
      <c r="O876" s="15"/>
      <c r="P876" s="15"/>
      <c r="Q876" s="15"/>
      <c r="R876" s="15"/>
      <c r="S876" s="15"/>
      <c r="U876" s="15"/>
      <c r="V876" s="20"/>
      <c r="W876" s="20"/>
      <c r="Y876" s="21"/>
      <c r="Z876" s="21"/>
    </row>
    <row r="877" spans="1:26" ht="15.9" customHeight="1" x14ac:dyDescent="0.25">
      <c r="A877" s="6"/>
      <c r="F877" s="15"/>
      <c r="G877" s="15"/>
      <c r="I877" s="15"/>
      <c r="J877" s="15"/>
      <c r="L877" s="18"/>
      <c r="M877" s="18"/>
      <c r="N877" s="18"/>
      <c r="O877" s="15"/>
      <c r="P877" s="15"/>
      <c r="Q877" s="15"/>
      <c r="R877" s="15"/>
      <c r="S877" s="15"/>
      <c r="U877" s="15"/>
      <c r="V877" s="20"/>
      <c r="W877" s="20"/>
      <c r="Y877" s="21"/>
      <c r="Z877" s="21"/>
    </row>
    <row r="878" spans="1:26" ht="15.9" customHeight="1" x14ac:dyDescent="0.25">
      <c r="A878" s="6"/>
      <c r="F878" s="15"/>
      <c r="G878" s="15"/>
      <c r="I878" s="15"/>
      <c r="J878" s="15"/>
      <c r="L878" s="18"/>
      <c r="M878" s="18"/>
      <c r="N878" s="18"/>
      <c r="O878" s="15"/>
      <c r="P878" s="15"/>
      <c r="Q878" s="15"/>
      <c r="R878" s="15"/>
      <c r="S878" s="15"/>
      <c r="U878" s="15"/>
      <c r="V878" s="20"/>
      <c r="W878" s="20"/>
      <c r="Y878" s="21"/>
      <c r="Z878" s="21"/>
    </row>
    <row r="879" spans="1:26" ht="15.9" customHeight="1" x14ac:dyDescent="0.25">
      <c r="A879" s="6"/>
      <c r="F879" s="15"/>
      <c r="G879" s="15"/>
      <c r="I879" s="15"/>
      <c r="J879" s="15"/>
      <c r="L879" s="18"/>
      <c r="M879" s="18"/>
      <c r="N879" s="18"/>
      <c r="O879" s="15"/>
      <c r="P879" s="15"/>
      <c r="Q879" s="15"/>
      <c r="R879" s="15"/>
      <c r="S879" s="15"/>
      <c r="U879" s="15"/>
      <c r="V879" s="20"/>
      <c r="W879" s="20"/>
      <c r="Y879" s="21"/>
      <c r="Z879" s="21"/>
    </row>
    <row r="880" spans="1:26" ht="15.9" customHeight="1" x14ac:dyDescent="0.25">
      <c r="A880" s="6"/>
      <c r="F880" s="15"/>
      <c r="G880" s="15"/>
      <c r="I880" s="15"/>
      <c r="J880" s="15"/>
      <c r="L880" s="18"/>
      <c r="M880" s="18"/>
      <c r="N880" s="18"/>
      <c r="O880" s="15"/>
      <c r="P880" s="15"/>
      <c r="Q880" s="15"/>
      <c r="R880" s="15"/>
      <c r="S880" s="15"/>
      <c r="U880" s="15"/>
      <c r="V880" s="20"/>
      <c r="W880" s="20"/>
      <c r="Y880" s="21"/>
      <c r="Z880" s="21"/>
    </row>
    <row r="881" spans="1:26" ht="15.9" customHeight="1" x14ac:dyDescent="0.25">
      <c r="A881" s="6"/>
      <c r="F881" s="15"/>
      <c r="G881" s="15"/>
      <c r="I881" s="15"/>
      <c r="J881" s="15"/>
      <c r="L881" s="18"/>
      <c r="M881" s="18"/>
      <c r="N881" s="18"/>
      <c r="O881" s="15"/>
      <c r="P881" s="15"/>
      <c r="Q881" s="15"/>
      <c r="R881" s="15"/>
      <c r="S881" s="15"/>
      <c r="U881" s="15"/>
      <c r="V881" s="20"/>
      <c r="W881" s="20"/>
      <c r="Y881" s="21"/>
      <c r="Z881" s="21"/>
    </row>
    <row r="882" spans="1:26" ht="15.9" customHeight="1" x14ac:dyDescent="0.25">
      <c r="A882" s="6"/>
      <c r="F882" s="15"/>
      <c r="G882" s="15"/>
      <c r="I882" s="15"/>
      <c r="J882" s="15"/>
      <c r="L882" s="18"/>
      <c r="M882" s="18"/>
      <c r="N882" s="18"/>
      <c r="O882" s="15"/>
      <c r="P882" s="15"/>
      <c r="Q882" s="15"/>
      <c r="R882" s="15"/>
      <c r="S882" s="15"/>
      <c r="U882" s="15"/>
      <c r="V882" s="20"/>
      <c r="W882" s="20"/>
      <c r="Y882" s="21"/>
      <c r="Z882" s="21"/>
    </row>
    <row r="883" spans="1:26" ht="15.9" customHeight="1" x14ac:dyDescent="0.25">
      <c r="A883" s="6"/>
      <c r="F883" s="15"/>
      <c r="G883" s="15"/>
      <c r="I883" s="15"/>
      <c r="J883" s="15"/>
      <c r="L883" s="18"/>
      <c r="M883" s="18"/>
      <c r="N883" s="18"/>
      <c r="O883" s="15"/>
      <c r="P883" s="15"/>
      <c r="Q883" s="15"/>
      <c r="R883" s="15"/>
      <c r="S883" s="15"/>
      <c r="U883" s="15"/>
      <c r="V883" s="20"/>
      <c r="W883" s="20"/>
      <c r="Y883" s="21"/>
      <c r="Z883" s="21"/>
    </row>
    <row r="884" spans="1:26" ht="15.9" customHeight="1" x14ac:dyDescent="0.25">
      <c r="A884" s="6"/>
      <c r="F884" s="15"/>
      <c r="G884" s="15"/>
      <c r="I884" s="15"/>
      <c r="J884" s="15"/>
      <c r="L884" s="18"/>
      <c r="M884" s="18"/>
      <c r="N884" s="18"/>
      <c r="O884" s="15"/>
      <c r="P884" s="15"/>
      <c r="Q884" s="15"/>
      <c r="R884" s="15"/>
      <c r="S884" s="15"/>
      <c r="U884" s="15"/>
      <c r="V884" s="20"/>
      <c r="W884" s="20"/>
      <c r="Y884" s="21"/>
      <c r="Z884" s="21"/>
    </row>
    <row r="885" spans="1:26" ht="15.9" customHeight="1" x14ac:dyDescent="0.25">
      <c r="A885" s="6"/>
      <c r="F885" s="15"/>
      <c r="G885" s="15"/>
      <c r="I885" s="15"/>
      <c r="J885" s="15"/>
      <c r="L885" s="18"/>
      <c r="M885" s="18"/>
      <c r="N885" s="18"/>
      <c r="O885" s="15"/>
      <c r="P885" s="15"/>
      <c r="Q885" s="15"/>
      <c r="R885" s="15"/>
      <c r="S885" s="15"/>
      <c r="U885" s="15"/>
      <c r="V885" s="20"/>
      <c r="W885" s="20"/>
      <c r="Y885" s="21"/>
      <c r="Z885" s="21"/>
    </row>
    <row r="886" spans="1:26" ht="15.9" customHeight="1" x14ac:dyDescent="0.25">
      <c r="A886" s="6"/>
      <c r="F886" s="15"/>
      <c r="G886" s="15"/>
      <c r="I886" s="15"/>
      <c r="J886" s="15"/>
      <c r="L886" s="18"/>
      <c r="M886" s="18"/>
      <c r="N886" s="18"/>
      <c r="O886" s="15"/>
      <c r="P886" s="15"/>
      <c r="Q886" s="15"/>
      <c r="R886" s="15"/>
      <c r="S886" s="15"/>
      <c r="U886" s="15"/>
      <c r="V886" s="20"/>
      <c r="W886" s="20"/>
      <c r="Y886" s="21"/>
      <c r="Z886" s="21"/>
    </row>
    <row r="887" spans="1:26" ht="15.9" customHeight="1" x14ac:dyDescent="0.25">
      <c r="A887" s="6"/>
      <c r="F887" s="15"/>
      <c r="G887" s="15"/>
      <c r="I887" s="15"/>
      <c r="J887" s="15"/>
      <c r="L887" s="18"/>
      <c r="M887" s="18"/>
      <c r="N887" s="18"/>
      <c r="O887" s="15"/>
      <c r="P887" s="15"/>
      <c r="Q887" s="15"/>
      <c r="R887" s="15"/>
      <c r="S887" s="15"/>
      <c r="U887" s="15"/>
      <c r="V887" s="20"/>
      <c r="W887" s="20"/>
      <c r="Y887" s="21"/>
      <c r="Z887" s="21"/>
    </row>
    <row r="888" spans="1:26" ht="15.9" customHeight="1" x14ac:dyDescent="0.25">
      <c r="A888" s="6"/>
      <c r="F888" s="15"/>
      <c r="G888" s="15"/>
      <c r="I888" s="15"/>
      <c r="J888" s="15"/>
      <c r="L888" s="18"/>
      <c r="M888" s="18"/>
      <c r="N888" s="18"/>
      <c r="O888" s="15"/>
      <c r="P888" s="15"/>
      <c r="Q888" s="15"/>
      <c r="R888" s="15"/>
      <c r="S888" s="15"/>
      <c r="U888" s="15"/>
      <c r="V888" s="20"/>
      <c r="W888" s="20"/>
      <c r="Y888" s="21"/>
      <c r="Z888" s="21"/>
    </row>
    <row r="889" spans="1:26" ht="15.9" customHeight="1" x14ac:dyDescent="0.25">
      <c r="A889" s="6"/>
      <c r="F889" s="15"/>
      <c r="G889" s="15"/>
      <c r="I889" s="15"/>
      <c r="J889" s="15"/>
      <c r="L889" s="18"/>
      <c r="M889" s="18"/>
      <c r="N889" s="18"/>
      <c r="O889" s="15"/>
      <c r="P889" s="15"/>
      <c r="Q889" s="15"/>
      <c r="R889" s="15"/>
      <c r="S889" s="15"/>
      <c r="U889" s="15"/>
      <c r="V889" s="20"/>
      <c r="W889" s="20"/>
      <c r="Y889" s="21"/>
      <c r="Z889" s="21"/>
    </row>
    <row r="890" spans="1:26" ht="15.9" customHeight="1" x14ac:dyDescent="0.25">
      <c r="A890" s="6"/>
      <c r="F890" s="15"/>
      <c r="G890" s="15"/>
      <c r="I890" s="15"/>
      <c r="J890" s="15"/>
      <c r="L890" s="18"/>
      <c r="M890" s="18"/>
      <c r="N890" s="18"/>
      <c r="O890" s="15"/>
      <c r="P890" s="15"/>
      <c r="Q890" s="15"/>
      <c r="R890" s="15"/>
      <c r="S890" s="15"/>
      <c r="U890" s="15"/>
      <c r="V890" s="20"/>
      <c r="W890" s="20"/>
      <c r="Y890" s="21"/>
      <c r="Z890" s="21"/>
    </row>
    <row r="891" spans="1:26" ht="15.9" customHeight="1" x14ac:dyDescent="0.25">
      <c r="A891" s="6"/>
      <c r="F891" s="15"/>
      <c r="G891" s="15"/>
      <c r="I891" s="15"/>
      <c r="J891" s="15"/>
      <c r="L891" s="18"/>
      <c r="M891" s="18"/>
      <c r="N891" s="18"/>
      <c r="O891" s="15"/>
      <c r="P891" s="15"/>
      <c r="Q891" s="15"/>
      <c r="R891" s="15"/>
      <c r="S891" s="15"/>
      <c r="U891" s="15"/>
      <c r="V891" s="20"/>
      <c r="W891" s="20"/>
      <c r="Y891" s="21"/>
      <c r="Z891" s="21"/>
    </row>
    <row r="892" spans="1:26" ht="15.9" customHeight="1" x14ac:dyDescent="0.25">
      <c r="A892" s="6"/>
      <c r="F892" s="15"/>
      <c r="G892" s="15"/>
      <c r="I892" s="15"/>
      <c r="J892" s="15"/>
      <c r="L892" s="18"/>
      <c r="M892" s="18"/>
      <c r="N892" s="18"/>
      <c r="O892" s="15"/>
      <c r="P892" s="15"/>
      <c r="Q892" s="15"/>
      <c r="R892" s="15"/>
      <c r="S892" s="15"/>
      <c r="U892" s="15"/>
      <c r="V892" s="20"/>
      <c r="W892" s="20"/>
      <c r="Y892" s="21"/>
      <c r="Z892" s="21"/>
    </row>
    <row r="893" spans="1:26" ht="15.9" customHeight="1" x14ac:dyDescent="0.25">
      <c r="A893" s="6"/>
      <c r="F893" s="15"/>
      <c r="G893" s="15"/>
      <c r="I893" s="15"/>
      <c r="J893" s="15"/>
      <c r="L893" s="18"/>
      <c r="M893" s="18"/>
      <c r="N893" s="18"/>
      <c r="O893" s="15"/>
      <c r="P893" s="15"/>
      <c r="Q893" s="15"/>
      <c r="R893" s="15"/>
      <c r="S893" s="15"/>
      <c r="U893" s="15"/>
      <c r="V893" s="20"/>
      <c r="W893" s="20"/>
      <c r="Y893" s="21"/>
      <c r="Z893" s="21"/>
    </row>
    <row r="894" spans="1:26" ht="15.9" customHeight="1" x14ac:dyDescent="0.25">
      <c r="A894" s="6"/>
      <c r="F894" s="15"/>
      <c r="G894" s="15"/>
      <c r="I894" s="15"/>
      <c r="J894" s="15"/>
      <c r="L894" s="18"/>
      <c r="M894" s="18"/>
      <c r="N894" s="18"/>
      <c r="O894" s="15"/>
      <c r="P894" s="15"/>
      <c r="Q894" s="15"/>
      <c r="R894" s="15"/>
      <c r="S894" s="15"/>
      <c r="U894" s="15"/>
      <c r="V894" s="20"/>
      <c r="W894" s="20"/>
      <c r="Y894" s="21"/>
      <c r="Z894" s="21"/>
    </row>
    <row r="895" spans="1:26" ht="15.9" customHeight="1" x14ac:dyDescent="0.25">
      <c r="A895" s="6"/>
      <c r="F895" s="15"/>
      <c r="G895" s="15"/>
      <c r="I895" s="15"/>
      <c r="J895" s="15"/>
      <c r="L895" s="18"/>
      <c r="M895" s="18"/>
      <c r="N895" s="18"/>
      <c r="O895" s="15"/>
      <c r="P895" s="15"/>
      <c r="Q895" s="15"/>
      <c r="R895" s="15"/>
      <c r="S895" s="15"/>
      <c r="U895" s="15"/>
      <c r="V895" s="20"/>
      <c r="W895" s="20"/>
      <c r="Y895" s="21"/>
      <c r="Z895" s="21"/>
    </row>
    <row r="896" spans="1:26" ht="15.9" customHeight="1" x14ac:dyDescent="0.25">
      <c r="A896" s="6"/>
      <c r="F896" s="15"/>
      <c r="G896" s="15"/>
      <c r="I896" s="15"/>
      <c r="J896" s="15"/>
      <c r="L896" s="18"/>
      <c r="M896" s="18"/>
      <c r="N896" s="18"/>
      <c r="O896" s="15"/>
      <c r="P896" s="15"/>
      <c r="Q896" s="15"/>
      <c r="R896" s="15"/>
      <c r="S896" s="15"/>
      <c r="U896" s="15"/>
      <c r="V896" s="20"/>
      <c r="W896" s="20"/>
      <c r="Y896" s="21"/>
      <c r="Z896" s="21"/>
    </row>
    <row r="897" spans="1:26" ht="15.9" customHeight="1" x14ac:dyDescent="0.25">
      <c r="A897" s="6"/>
      <c r="F897" s="15"/>
      <c r="G897" s="15"/>
      <c r="I897" s="15"/>
      <c r="J897" s="15"/>
      <c r="L897" s="18"/>
      <c r="M897" s="18"/>
      <c r="N897" s="18"/>
      <c r="O897" s="15"/>
      <c r="P897" s="15"/>
      <c r="Q897" s="15"/>
      <c r="R897" s="15"/>
      <c r="S897" s="15"/>
      <c r="U897" s="15"/>
      <c r="V897" s="20"/>
      <c r="W897" s="20"/>
      <c r="Y897" s="21"/>
      <c r="Z897" s="21"/>
    </row>
    <row r="898" spans="1:26" ht="15.9" customHeight="1" x14ac:dyDescent="0.25">
      <c r="A898" s="6"/>
      <c r="F898" s="15"/>
      <c r="G898" s="15"/>
      <c r="I898" s="15"/>
      <c r="J898" s="15"/>
      <c r="L898" s="18"/>
      <c r="M898" s="18"/>
      <c r="N898" s="18"/>
      <c r="O898" s="15"/>
      <c r="P898" s="15"/>
      <c r="Q898" s="15"/>
      <c r="R898" s="15"/>
      <c r="S898" s="15"/>
      <c r="U898" s="15"/>
      <c r="V898" s="20"/>
      <c r="W898" s="20"/>
      <c r="Y898" s="21"/>
      <c r="Z898" s="21"/>
    </row>
    <row r="899" spans="1:26" ht="15.9" customHeight="1" x14ac:dyDescent="0.25">
      <c r="A899" s="6"/>
      <c r="F899" s="15"/>
      <c r="G899" s="15"/>
      <c r="I899" s="15"/>
      <c r="J899" s="15"/>
      <c r="L899" s="18"/>
      <c r="M899" s="18"/>
      <c r="N899" s="18"/>
      <c r="O899" s="15"/>
      <c r="P899" s="15"/>
      <c r="Q899" s="15"/>
      <c r="R899" s="15"/>
      <c r="S899" s="15"/>
      <c r="U899" s="15"/>
      <c r="V899" s="20"/>
      <c r="W899" s="20"/>
      <c r="Y899" s="21"/>
      <c r="Z899" s="21"/>
    </row>
    <row r="900" spans="1:26" ht="15.9" customHeight="1" x14ac:dyDescent="0.25">
      <c r="A900" s="6"/>
      <c r="F900" s="15"/>
      <c r="G900" s="15"/>
      <c r="I900" s="15"/>
      <c r="J900" s="15"/>
      <c r="L900" s="18"/>
      <c r="M900" s="18"/>
      <c r="N900" s="18"/>
      <c r="O900" s="15"/>
      <c r="P900" s="15"/>
      <c r="Q900" s="15"/>
      <c r="R900" s="15"/>
      <c r="S900" s="15"/>
      <c r="U900" s="15"/>
      <c r="V900" s="20"/>
      <c r="W900" s="20"/>
      <c r="Y900" s="21"/>
      <c r="Z900" s="21"/>
    </row>
    <row r="901" spans="1:26" ht="15.9" customHeight="1" x14ac:dyDescent="0.25">
      <c r="A901" s="6"/>
      <c r="F901" s="15"/>
      <c r="G901" s="15"/>
      <c r="I901" s="15"/>
      <c r="J901" s="15"/>
      <c r="L901" s="18"/>
      <c r="M901" s="18"/>
      <c r="N901" s="18"/>
      <c r="O901" s="15"/>
      <c r="P901" s="15"/>
      <c r="Q901" s="15"/>
      <c r="R901" s="15"/>
      <c r="S901" s="15"/>
      <c r="U901" s="15"/>
      <c r="V901" s="20"/>
      <c r="W901" s="20"/>
      <c r="Y901" s="21"/>
      <c r="Z901" s="21"/>
    </row>
    <row r="902" spans="1:26" ht="15.9" customHeight="1" x14ac:dyDescent="0.25">
      <c r="A902" s="6"/>
      <c r="F902" s="15"/>
      <c r="G902" s="15"/>
      <c r="I902" s="15"/>
      <c r="J902" s="15"/>
      <c r="L902" s="18"/>
      <c r="M902" s="18"/>
      <c r="N902" s="18"/>
      <c r="O902" s="15"/>
      <c r="P902" s="15"/>
      <c r="Q902" s="15"/>
      <c r="R902" s="15"/>
      <c r="S902" s="15"/>
      <c r="U902" s="15"/>
      <c r="V902" s="20"/>
      <c r="W902" s="20"/>
      <c r="Y902" s="21"/>
      <c r="Z902" s="21"/>
    </row>
    <row r="903" spans="1:26" ht="15.9" customHeight="1" x14ac:dyDescent="0.25">
      <c r="A903" s="6"/>
      <c r="F903" s="15"/>
      <c r="G903" s="15"/>
      <c r="I903" s="15"/>
      <c r="J903" s="15"/>
      <c r="L903" s="18"/>
      <c r="M903" s="18"/>
      <c r="N903" s="18"/>
      <c r="O903" s="15"/>
      <c r="P903" s="15"/>
      <c r="Q903" s="15"/>
      <c r="R903" s="15"/>
      <c r="S903" s="15"/>
      <c r="U903" s="15"/>
      <c r="V903" s="20"/>
      <c r="W903" s="20"/>
      <c r="Y903" s="21"/>
      <c r="Z903" s="21"/>
    </row>
    <row r="904" spans="1:26" ht="15.9" customHeight="1" x14ac:dyDescent="0.25">
      <c r="A904" s="6"/>
      <c r="F904" s="15"/>
      <c r="G904" s="15"/>
      <c r="I904" s="15"/>
      <c r="J904" s="15"/>
      <c r="L904" s="18"/>
      <c r="M904" s="18"/>
      <c r="N904" s="18"/>
      <c r="O904" s="15"/>
      <c r="P904" s="15"/>
      <c r="Q904" s="15"/>
      <c r="R904" s="15"/>
      <c r="S904" s="15"/>
      <c r="U904" s="15"/>
      <c r="V904" s="20"/>
      <c r="W904" s="20"/>
      <c r="Y904" s="21"/>
      <c r="Z904" s="21"/>
    </row>
    <row r="905" spans="1:26" ht="15.9" customHeight="1" x14ac:dyDescent="0.25">
      <c r="A905" s="6"/>
      <c r="F905" s="15"/>
      <c r="G905" s="15"/>
      <c r="I905" s="15"/>
      <c r="J905" s="15"/>
      <c r="L905" s="18"/>
      <c r="M905" s="18"/>
      <c r="N905" s="18"/>
      <c r="O905" s="15"/>
      <c r="P905" s="15"/>
      <c r="Q905" s="15"/>
      <c r="R905" s="15"/>
      <c r="S905" s="15"/>
      <c r="U905" s="15"/>
      <c r="V905" s="20"/>
      <c r="W905" s="20"/>
      <c r="Y905" s="21"/>
      <c r="Z905" s="21"/>
    </row>
    <row r="906" spans="1:26" ht="15.9" customHeight="1" x14ac:dyDescent="0.25">
      <c r="A906" s="6"/>
      <c r="F906" s="15"/>
      <c r="G906" s="15"/>
      <c r="I906" s="15"/>
      <c r="J906" s="15"/>
      <c r="L906" s="18"/>
      <c r="M906" s="18"/>
      <c r="N906" s="18"/>
      <c r="O906" s="15"/>
      <c r="P906" s="15"/>
      <c r="Q906" s="15"/>
      <c r="R906" s="15"/>
      <c r="S906" s="15"/>
      <c r="U906" s="15"/>
      <c r="V906" s="20"/>
      <c r="W906" s="20"/>
      <c r="Y906" s="21"/>
      <c r="Z906" s="21"/>
    </row>
    <row r="907" spans="1:26" ht="15.9" customHeight="1" x14ac:dyDescent="0.25">
      <c r="A907" s="6"/>
      <c r="F907" s="15"/>
      <c r="G907" s="15"/>
      <c r="I907" s="15"/>
      <c r="J907" s="15"/>
      <c r="L907" s="18"/>
      <c r="M907" s="18"/>
      <c r="N907" s="18"/>
      <c r="O907" s="15"/>
      <c r="P907" s="15"/>
      <c r="Q907" s="15"/>
      <c r="R907" s="15"/>
      <c r="S907" s="15"/>
      <c r="U907" s="15"/>
      <c r="V907" s="20"/>
      <c r="W907" s="20"/>
      <c r="Y907" s="21"/>
      <c r="Z907" s="21"/>
    </row>
    <row r="908" spans="1:26" ht="15.9" customHeight="1" x14ac:dyDescent="0.25">
      <c r="A908" s="6"/>
      <c r="F908" s="15"/>
      <c r="G908" s="15"/>
      <c r="I908" s="15"/>
      <c r="J908" s="15"/>
      <c r="L908" s="18"/>
      <c r="M908" s="18"/>
      <c r="N908" s="18"/>
      <c r="O908" s="15"/>
      <c r="P908" s="15"/>
      <c r="Q908" s="15"/>
      <c r="R908" s="15"/>
      <c r="S908" s="15"/>
      <c r="U908" s="15"/>
      <c r="V908" s="20"/>
      <c r="W908" s="20"/>
      <c r="Y908" s="21"/>
      <c r="Z908" s="21"/>
    </row>
    <row r="909" spans="1:26" ht="15.9" customHeight="1" x14ac:dyDescent="0.25">
      <c r="A909" s="6"/>
      <c r="F909" s="15"/>
      <c r="G909" s="15"/>
      <c r="I909" s="15"/>
      <c r="J909" s="15"/>
      <c r="L909" s="18"/>
      <c r="M909" s="18"/>
      <c r="N909" s="18"/>
      <c r="O909" s="15"/>
      <c r="P909" s="15"/>
      <c r="Q909" s="15"/>
      <c r="R909" s="15"/>
      <c r="S909" s="15"/>
      <c r="U909" s="15"/>
      <c r="V909" s="20"/>
      <c r="W909" s="20"/>
      <c r="Y909" s="21"/>
      <c r="Z909" s="21"/>
    </row>
    <row r="910" spans="1:26" ht="15.9" customHeight="1" x14ac:dyDescent="0.25">
      <c r="A910" s="6"/>
      <c r="F910" s="15"/>
      <c r="G910" s="15"/>
      <c r="I910" s="15"/>
      <c r="J910" s="15"/>
      <c r="L910" s="18"/>
      <c r="M910" s="18"/>
      <c r="N910" s="18"/>
      <c r="O910" s="15"/>
      <c r="P910" s="15"/>
      <c r="Q910" s="15"/>
      <c r="R910" s="15"/>
      <c r="S910" s="15"/>
      <c r="U910" s="15"/>
      <c r="V910" s="20"/>
      <c r="W910" s="20"/>
      <c r="Y910" s="21"/>
      <c r="Z910" s="21"/>
    </row>
    <row r="911" spans="1:26" ht="15.9" customHeight="1" x14ac:dyDescent="0.25">
      <c r="A911" s="6"/>
      <c r="F911" s="15"/>
      <c r="G911" s="15"/>
      <c r="I911" s="15"/>
      <c r="J911" s="15"/>
      <c r="L911" s="18"/>
      <c r="M911" s="18"/>
      <c r="N911" s="18"/>
      <c r="O911" s="15"/>
      <c r="P911" s="15"/>
      <c r="Q911" s="15"/>
      <c r="R911" s="15"/>
      <c r="S911" s="15"/>
      <c r="U911" s="15"/>
      <c r="V911" s="20"/>
      <c r="W911" s="20"/>
      <c r="Y911" s="21"/>
      <c r="Z911" s="21"/>
    </row>
    <row r="912" spans="1:26" ht="15.9" customHeight="1" x14ac:dyDescent="0.25">
      <c r="A912" s="6"/>
      <c r="F912" s="15"/>
      <c r="G912" s="15"/>
      <c r="I912" s="15"/>
      <c r="J912" s="15"/>
      <c r="L912" s="18"/>
      <c r="M912" s="18"/>
      <c r="N912" s="18"/>
      <c r="O912" s="15"/>
      <c r="P912" s="15"/>
      <c r="Q912" s="15"/>
      <c r="R912" s="15"/>
      <c r="S912" s="15"/>
      <c r="U912" s="15"/>
      <c r="V912" s="20"/>
      <c r="W912" s="20"/>
      <c r="Y912" s="21"/>
      <c r="Z912" s="21"/>
    </row>
    <row r="913" spans="1:26" ht="15.9" customHeight="1" x14ac:dyDescent="0.25">
      <c r="A913" s="6"/>
      <c r="F913" s="15"/>
      <c r="G913" s="15"/>
      <c r="I913" s="15"/>
      <c r="J913" s="15"/>
      <c r="L913" s="18"/>
      <c r="M913" s="18"/>
      <c r="N913" s="18"/>
      <c r="O913" s="15"/>
      <c r="P913" s="15"/>
      <c r="Q913" s="15"/>
      <c r="R913" s="15"/>
      <c r="S913" s="15"/>
      <c r="U913" s="15"/>
      <c r="V913" s="20"/>
      <c r="W913" s="20"/>
      <c r="Y913" s="21"/>
      <c r="Z913" s="21"/>
    </row>
    <row r="914" spans="1:26" ht="15.9" customHeight="1" x14ac:dyDescent="0.25">
      <c r="A914" s="6"/>
      <c r="F914" s="15"/>
      <c r="G914" s="15"/>
      <c r="I914" s="15"/>
      <c r="J914" s="15"/>
      <c r="L914" s="18"/>
      <c r="M914" s="18"/>
      <c r="N914" s="18"/>
      <c r="O914" s="15"/>
      <c r="P914" s="15"/>
      <c r="Q914" s="15"/>
      <c r="R914" s="15"/>
      <c r="S914" s="15"/>
      <c r="U914" s="15"/>
      <c r="V914" s="20"/>
      <c r="W914" s="20"/>
      <c r="Y914" s="21"/>
      <c r="Z914" s="21"/>
    </row>
    <row r="915" spans="1:26" ht="15.9" customHeight="1" x14ac:dyDescent="0.25">
      <c r="A915" s="6"/>
      <c r="F915" s="15"/>
      <c r="G915" s="15"/>
      <c r="I915" s="15"/>
      <c r="J915" s="15"/>
      <c r="L915" s="18"/>
      <c r="M915" s="18"/>
      <c r="N915" s="18"/>
      <c r="O915" s="15"/>
      <c r="P915" s="15"/>
      <c r="Q915" s="15"/>
      <c r="R915" s="15"/>
      <c r="S915" s="15"/>
      <c r="U915" s="15"/>
      <c r="V915" s="20"/>
      <c r="W915" s="20"/>
      <c r="Y915" s="21"/>
      <c r="Z915" s="21"/>
    </row>
    <row r="916" spans="1:26" ht="15.9" customHeight="1" x14ac:dyDescent="0.25">
      <c r="A916" s="6"/>
      <c r="F916" s="15"/>
      <c r="G916" s="15"/>
      <c r="I916" s="15"/>
      <c r="J916" s="15"/>
      <c r="L916" s="18"/>
      <c r="M916" s="18"/>
      <c r="N916" s="18"/>
      <c r="O916" s="15"/>
      <c r="P916" s="15"/>
      <c r="Q916" s="15"/>
      <c r="R916" s="15"/>
      <c r="S916" s="15"/>
      <c r="U916" s="15"/>
      <c r="V916" s="20"/>
      <c r="W916" s="20"/>
      <c r="Y916" s="21"/>
      <c r="Z916" s="21"/>
    </row>
    <row r="917" spans="1:26" ht="15.9" customHeight="1" x14ac:dyDescent="0.25">
      <c r="A917" s="6"/>
      <c r="F917" s="15"/>
      <c r="G917" s="15"/>
      <c r="I917" s="15"/>
      <c r="J917" s="15"/>
      <c r="L917" s="18"/>
      <c r="M917" s="18"/>
      <c r="N917" s="18"/>
      <c r="O917" s="15"/>
      <c r="P917" s="15"/>
      <c r="Q917" s="15"/>
      <c r="R917" s="15"/>
      <c r="S917" s="15"/>
      <c r="U917" s="15"/>
      <c r="V917" s="20"/>
      <c r="W917" s="20"/>
      <c r="Y917" s="21"/>
      <c r="Z917" s="21"/>
    </row>
    <row r="918" spans="1:26" ht="15.9" customHeight="1" x14ac:dyDescent="0.25">
      <c r="A918" s="6"/>
      <c r="F918" s="15"/>
      <c r="G918" s="15"/>
      <c r="I918" s="15"/>
      <c r="J918" s="15"/>
      <c r="L918" s="18"/>
      <c r="M918" s="18"/>
      <c r="N918" s="18"/>
      <c r="O918" s="15"/>
      <c r="P918" s="15"/>
      <c r="Q918" s="15"/>
      <c r="R918" s="15"/>
      <c r="S918" s="15"/>
      <c r="U918" s="15"/>
      <c r="V918" s="20"/>
      <c r="W918" s="20"/>
      <c r="Y918" s="21"/>
      <c r="Z918" s="21"/>
    </row>
    <row r="919" spans="1:26" ht="15.9" customHeight="1" x14ac:dyDescent="0.25">
      <c r="A919" s="6"/>
      <c r="F919" s="15"/>
      <c r="G919" s="15"/>
      <c r="I919" s="15"/>
      <c r="J919" s="15"/>
      <c r="L919" s="18"/>
      <c r="M919" s="18"/>
      <c r="N919" s="18"/>
      <c r="O919" s="15"/>
      <c r="P919" s="15"/>
      <c r="Q919" s="15"/>
      <c r="R919" s="15"/>
      <c r="S919" s="15"/>
      <c r="U919" s="15"/>
      <c r="V919" s="20"/>
      <c r="W919" s="20"/>
      <c r="Y919" s="21"/>
      <c r="Z919" s="21"/>
    </row>
    <row r="920" spans="1:26" ht="15.9" customHeight="1" x14ac:dyDescent="0.25">
      <c r="A920" s="6"/>
      <c r="F920" s="15"/>
      <c r="G920" s="15"/>
      <c r="I920" s="15"/>
      <c r="J920" s="15"/>
      <c r="L920" s="18"/>
      <c r="M920" s="18"/>
      <c r="N920" s="18"/>
      <c r="O920" s="15"/>
      <c r="P920" s="15"/>
      <c r="Q920" s="15"/>
      <c r="R920" s="15"/>
      <c r="S920" s="15"/>
      <c r="U920" s="15"/>
      <c r="V920" s="20"/>
      <c r="W920" s="20"/>
      <c r="Y920" s="21"/>
      <c r="Z920" s="21"/>
    </row>
    <row r="921" spans="1:26" ht="15.9" customHeight="1" x14ac:dyDescent="0.25">
      <c r="A921" s="6"/>
      <c r="F921" s="15"/>
      <c r="G921" s="15"/>
      <c r="I921" s="15"/>
      <c r="J921" s="15"/>
      <c r="L921" s="18"/>
      <c r="M921" s="18"/>
      <c r="N921" s="18"/>
      <c r="O921" s="15"/>
      <c r="P921" s="15"/>
      <c r="Q921" s="15"/>
      <c r="R921" s="15"/>
      <c r="S921" s="15"/>
      <c r="U921" s="15"/>
      <c r="V921" s="20"/>
      <c r="W921" s="20"/>
      <c r="Y921" s="21"/>
      <c r="Z921" s="21"/>
    </row>
    <row r="922" spans="1:26" ht="15.9" customHeight="1" x14ac:dyDescent="0.25">
      <c r="A922" s="6"/>
      <c r="F922" s="15"/>
      <c r="G922" s="15"/>
      <c r="I922" s="15"/>
      <c r="J922" s="15"/>
      <c r="L922" s="18"/>
      <c r="M922" s="18"/>
      <c r="N922" s="18"/>
      <c r="O922" s="15"/>
      <c r="P922" s="15"/>
      <c r="Q922" s="15"/>
      <c r="R922" s="15"/>
      <c r="S922" s="15"/>
      <c r="U922" s="15"/>
      <c r="V922" s="20"/>
      <c r="W922" s="20"/>
      <c r="Y922" s="21"/>
      <c r="Z922" s="21"/>
    </row>
    <row r="923" spans="1:26" ht="15.9" customHeight="1" x14ac:dyDescent="0.25">
      <c r="A923" s="6"/>
      <c r="F923" s="15"/>
      <c r="G923" s="15"/>
      <c r="I923" s="15"/>
      <c r="J923" s="15"/>
      <c r="L923" s="18"/>
      <c r="M923" s="18"/>
      <c r="N923" s="18"/>
      <c r="O923" s="15"/>
      <c r="P923" s="15"/>
      <c r="Q923" s="15"/>
      <c r="R923" s="15"/>
      <c r="S923" s="15"/>
      <c r="U923" s="15"/>
      <c r="V923" s="20"/>
      <c r="W923" s="20"/>
      <c r="Y923" s="21"/>
      <c r="Z923" s="21"/>
    </row>
    <row r="924" spans="1:26" ht="15.9" customHeight="1" x14ac:dyDescent="0.25">
      <c r="A924" s="6"/>
      <c r="F924" s="15"/>
      <c r="G924" s="15"/>
      <c r="I924" s="15"/>
      <c r="J924" s="15"/>
      <c r="L924" s="18"/>
      <c r="M924" s="18"/>
      <c r="N924" s="18"/>
      <c r="O924" s="15"/>
      <c r="P924" s="15"/>
      <c r="Q924" s="15"/>
      <c r="R924" s="15"/>
      <c r="S924" s="15"/>
      <c r="U924" s="15"/>
      <c r="V924" s="20"/>
      <c r="W924" s="20"/>
      <c r="Y924" s="21"/>
      <c r="Z924" s="21"/>
    </row>
    <row r="925" spans="1:26" ht="15.9" customHeight="1" x14ac:dyDescent="0.25">
      <c r="A925" s="6"/>
      <c r="F925" s="15"/>
      <c r="G925" s="15"/>
      <c r="I925" s="15"/>
      <c r="J925" s="15"/>
      <c r="L925" s="18"/>
      <c r="M925" s="18"/>
      <c r="N925" s="18"/>
      <c r="O925" s="15"/>
      <c r="P925" s="15"/>
      <c r="Q925" s="15"/>
      <c r="R925" s="15"/>
      <c r="S925" s="15"/>
      <c r="U925" s="15"/>
      <c r="V925" s="20"/>
      <c r="W925" s="20"/>
      <c r="Y925" s="21"/>
      <c r="Z925" s="21"/>
    </row>
    <row r="926" spans="1:26" ht="15.9" customHeight="1" x14ac:dyDescent="0.25">
      <c r="A926" s="6"/>
      <c r="F926" s="15"/>
      <c r="G926" s="15"/>
      <c r="I926" s="15"/>
      <c r="J926" s="15"/>
      <c r="L926" s="18"/>
      <c r="M926" s="18"/>
      <c r="N926" s="18"/>
      <c r="O926" s="15"/>
      <c r="P926" s="15"/>
      <c r="Q926" s="15"/>
      <c r="R926" s="15"/>
      <c r="S926" s="15"/>
      <c r="U926" s="15"/>
      <c r="V926" s="20"/>
      <c r="W926" s="20"/>
      <c r="Y926" s="21"/>
      <c r="Z926" s="21"/>
    </row>
    <row r="927" spans="1:26" ht="15.9" customHeight="1" x14ac:dyDescent="0.25">
      <c r="A927" s="6"/>
      <c r="F927" s="15"/>
      <c r="G927" s="15"/>
      <c r="I927" s="15"/>
      <c r="J927" s="15"/>
      <c r="L927" s="18"/>
      <c r="M927" s="18"/>
      <c r="N927" s="18"/>
      <c r="O927" s="15"/>
      <c r="P927" s="15"/>
      <c r="Q927" s="15"/>
      <c r="R927" s="15"/>
      <c r="S927" s="15"/>
      <c r="U927" s="15"/>
      <c r="V927" s="20"/>
      <c r="W927" s="20"/>
      <c r="Y927" s="21"/>
      <c r="Z927" s="21"/>
    </row>
    <row r="928" spans="1:26" ht="15.9" customHeight="1" x14ac:dyDescent="0.25">
      <c r="A928" s="6"/>
      <c r="F928" s="15"/>
      <c r="G928" s="15"/>
      <c r="I928" s="15"/>
      <c r="J928" s="15"/>
      <c r="L928" s="18"/>
      <c r="M928" s="18"/>
      <c r="N928" s="18"/>
      <c r="O928" s="15"/>
      <c r="P928" s="15"/>
      <c r="Q928" s="15"/>
      <c r="R928" s="15"/>
      <c r="S928" s="15"/>
      <c r="U928" s="15"/>
      <c r="V928" s="20"/>
      <c r="W928" s="20"/>
      <c r="Y928" s="21"/>
      <c r="Z928" s="21"/>
    </row>
    <row r="929" spans="1:26" ht="15.9" customHeight="1" x14ac:dyDescent="0.25">
      <c r="A929" s="6"/>
      <c r="F929" s="15"/>
      <c r="G929" s="15"/>
      <c r="I929" s="15"/>
      <c r="J929" s="15"/>
      <c r="L929" s="18"/>
      <c r="M929" s="18"/>
      <c r="N929" s="18"/>
      <c r="O929" s="15"/>
      <c r="P929" s="15"/>
      <c r="Q929" s="15"/>
      <c r="R929" s="15"/>
      <c r="S929" s="15"/>
      <c r="U929" s="15"/>
      <c r="V929" s="20"/>
      <c r="W929" s="20"/>
      <c r="Y929" s="21"/>
      <c r="Z929" s="21"/>
    </row>
    <row r="930" spans="1:26" ht="15.9" customHeight="1" x14ac:dyDescent="0.25">
      <c r="A930" s="6"/>
      <c r="F930" s="15"/>
      <c r="G930" s="15"/>
      <c r="I930" s="15"/>
      <c r="J930" s="15"/>
      <c r="L930" s="18"/>
      <c r="M930" s="18"/>
      <c r="N930" s="18"/>
      <c r="O930" s="15"/>
      <c r="P930" s="15"/>
      <c r="Q930" s="15"/>
      <c r="R930" s="15"/>
      <c r="S930" s="15"/>
      <c r="U930" s="15"/>
      <c r="V930" s="20"/>
      <c r="W930" s="20"/>
      <c r="Y930" s="21"/>
      <c r="Z930" s="21"/>
    </row>
    <row r="931" spans="1:26" ht="15.9" customHeight="1" x14ac:dyDescent="0.25">
      <c r="A931" s="6"/>
      <c r="F931" s="15"/>
      <c r="G931" s="15"/>
      <c r="I931" s="15"/>
      <c r="J931" s="15"/>
      <c r="L931" s="18"/>
      <c r="M931" s="18"/>
      <c r="N931" s="18"/>
      <c r="O931" s="15"/>
      <c r="P931" s="15"/>
      <c r="Q931" s="15"/>
      <c r="R931" s="15"/>
      <c r="S931" s="15"/>
      <c r="U931" s="15"/>
      <c r="V931" s="20"/>
      <c r="W931" s="20"/>
      <c r="Y931" s="21"/>
      <c r="Z931" s="21"/>
    </row>
    <row r="932" spans="1:26" ht="15.9" customHeight="1" x14ac:dyDescent="0.25">
      <c r="A932" s="6"/>
      <c r="F932" s="15"/>
      <c r="G932" s="15"/>
      <c r="I932" s="15"/>
      <c r="J932" s="15"/>
      <c r="L932" s="18"/>
      <c r="M932" s="18"/>
      <c r="N932" s="18"/>
      <c r="O932" s="15"/>
      <c r="P932" s="15"/>
      <c r="Q932" s="15"/>
      <c r="R932" s="15"/>
      <c r="S932" s="15"/>
      <c r="U932" s="15"/>
      <c r="V932" s="20"/>
      <c r="W932" s="20"/>
      <c r="Y932" s="21"/>
      <c r="Z932" s="21"/>
    </row>
    <row r="933" spans="1:26" ht="15.9" customHeight="1" x14ac:dyDescent="0.25">
      <c r="A933" s="6"/>
      <c r="F933" s="15"/>
      <c r="G933" s="15"/>
      <c r="I933" s="15"/>
      <c r="J933" s="15"/>
      <c r="L933" s="18"/>
      <c r="M933" s="18"/>
      <c r="N933" s="18"/>
      <c r="O933" s="15"/>
      <c r="P933" s="15"/>
      <c r="Q933" s="15"/>
      <c r="R933" s="15"/>
      <c r="S933" s="15"/>
      <c r="U933" s="15"/>
      <c r="V933" s="20"/>
      <c r="W933" s="20"/>
      <c r="Y933" s="21"/>
      <c r="Z933" s="21"/>
    </row>
    <row r="934" spans="1:26" ht="15.9" customHeight="1" x14ac:dyDescent="0.25">
      <c r="A934" s="6"/>
      <c r="F934" s="15"/>
      <c r="G934" s="15"/>
      <c r="I934" s="15"/>
      <c r="J934" s="15"/>
      <c r="L934" s="18"/>
      <c r="M934" s="18"/>
      <c r="N934" s="18"/>
      <c r="O934" s="15"/>
      <c r="P934" s="15"/>
      <c r="Q934" s="15"/>
      <c r="R934" s="15"/>
      <c r="S934" s="15"/>
      <c r="U934" s="15"/>
      <c r="V934" s="20"/>
      <c r="W934" s="20"/>
      <c r="Y934" s="21"/>
      <c r="Z934" s="21"/>
    </row>
    <row r="935" spans="1:26" ht="15.9" customHeight="1" x14ac:dyDescent="0.25">
      <c r="A935" s="6"/>
      <c r="F935" s="15"/>
      <c r="G935" s="15"/>
      <c r="I935" s="15"/>
      <c r="J935" s="15"/>
      <c r="L935" s="18"/>
      <c r="M935" s="18"/>
      <c r="N935" s="18"/>
      <c r="O935" s="15"/>
      <c r="P935" s="15"/>
      <c r="Q935" s="15"/>
      <c r="R935" s="15"/>
      <c r="S935" s="15"/>
      <c r="U935" s="15"/>
      <c r="V935" s="20"/>
      <c r="W935" s="20"/>
      <c r="Y935" s="21"/>
      <c r="Z935" s="21"/>
    </row>
    <row r="936" spans="1:26" ht="15.9" customHeight="1" x14ac:dyDescent="0.25">
      <c r="A936" s="6"/>
      <c r="F936" s="15"/>
      <c r="G936" s="15"/>
      <c r="I936" s="15"/>
      <c r="J936" s="15"/>
      <c r="L936" s="18"/>
      <c r="M936" s="18"/>
      <c r="N936" s="18"/>
      <c r="O936" s="15"/>
      <c r="P936" s="15"/>
      <c r="Q936" s="15"/>
      <c r="R936" s="15"/>
      <c r="S936" s="15"/>
      <c r="U936" s="15"/>
      <c r="V936" s="20"/>
      <c r="W936" s="20"/>
      <c r="Y936" s="21"/>
      <c r="Z936" s="21"/>
    </row>
    <row r="937" spans="1:26" ht="15.9" customHeight="1" x14ac:dyDescent="0.25">
      <c r="A937" s="6"/>
      <c r="F937" s="15"/>
      <c r="G937" s="15"/>
      <c r="I937" s="15"/>
      <c r="J937" s="15"/>
      <c r="L937" s="18"/>
      <c r="M937" s="18"/>
      <c r="N937" s="18"/>
      <c r="O937" s="15"/>
      <c r="P937" s="15"/>
      <c r="Q937" s="15"/>
      <c r="R937" s="15"/>
      <c r="S937" s="15"/>
      <c r="U937" s="15"/>
      <c r="V937" s="20"/>
      <c r="W937" s="20"/>
      <c r="Y937" s="21"/>
      <c r="Z937" s="21"/>
    </row>
    <row r="938" spans="1:26" ht="15.9" customHeight="1" x14ac:dyDescent="0.25">
      <c r="A938" s="6"/>
      <c r="F938" s="15"/>
      <c r="G938" s="15"/>
      <c r="I938" s="15"/>
      <c r="J938" s="15"/>
      <c r="L938" s="18"/>
      <c r="M938" s="18"/>
      <c r="N938" s="18"/>
      <c r="O938" s="15"/>
      <c r="P938" s="15"/>
      <c r="Q938" s="15"/>
      <c r="R938" s="15"/>
      <c r="S938" s="15"/>
      <c r="U938" s="15"/>
      <c r="V938" s="20"/>
      <c r="W938" s="20"/>
      <c r="Y938" s="21"/>
      <c r="Z938" s="21"/>
    </row>
    <row r="939" spans="1:26" ht="15.9" customHeight="1" x14ac:dyDescent="0.25">
      <c r="A939" s="6"/>
      <c r="F939" s="15"/>
      <c r="G939" s="15"/>
      <c r="I939" s="15"/>
      <c r="J939" s="15"/>
      <c r="L939" s="18"/>
      <c r="M939" s="18"/>
      <c r="N939" s="18"/>
      <c r="O939" s="15"/>
      <c r="P939" s="15"/>
      <c r="Q939" s="15"/>
      <c r="R939" s="15"/>
      <c r="S939" s="15"/>
      <c r="U939" s="15"/>
      <c r="V939" s="20"/>
      <c r="W939" s="20"/>
      <c r="Y939" s="21"/>
      <c r="Z939" s="21"/>
    </row>
    <row r="940" spans="1:26" ht="15.9" customHeight="1" x14ac:dyDescent="0.25">
      <c r="A940" s="6"/>
      <c r="F940" s="15"/>
      <c r="G940" s="15"/>
      <c r="I940" s="15"/>
      <c r="J940" s="15"/>
      <c r="L940" s="18"/>
      <c r="M940" s="18"/>
      <c r="N940" s="18"/>
      <c r="O940" s="15"/>
      <c r="P940" s="15"/>
      <c r="Q940" s="15"/>
      <c r="R940" s="15"/>
      <c r="S940" s="15"/>
      <c r="U940" s="15"/>
      <c r="V940" s="20"/>
      <c r="W940" s="20"/>
      <c r="Y940" s="21"/>
      <c r="Z940" s="21"/>
    </row>
    <row r="941" spans="1:26" ht="15.9" customHeight="1" x14ac:dyDescent="0.25">
      <c r="A941" s="6"/>
      <c r="F941" s="15"/>
      <c r="G941" s="15"/>
      <c r="I941" s="15"/>
      <c r="J941" s="15"/>
      <c r="L941" s="18"/>
      <c r="M941" s="18"/>
      <c r="N941" s="18"/>
      <c r="O941" s="15"/>
      <c r="P941" s="15"/>
      <c r="Q941" s="15"/>
      <c r="R941" s="15"/>
      <c r="S941" s="15"/>
      <c r="U941" s="15"/>
      <c r="V941" s="20"/>
      <c r="W941" s="20"/>
      <c r="Y941" s="21"/>
      <c r="Z941" s="21"/>
    </row>
    <row r="942" spans="1:26" ht="15.9" customHeight="1" x14ac:dyDescent="0.25">
      <c r="A942" s="6"/>
      <c r="F942" s="15"/>
      <c r="G942" s="15"/>
      <c r="I942" s="15"/>
      <c r="J942" s="15"/>
      <c r="L942" s="18"/>
      <c r="M942" s="18"/>
      <c r="N942" s="18"/>
      <c r="O942" s="15"/>
      <c r="P942" s="15"/>
      <c r="Q942" s="15"/>
      <c r="R942" s="15"/>
      <c r="S942" s="15"/>
      <c r="U942" s="15"/>
      <c r="V942" s="20"/>
      <c r="W942" s="20"/>
      <c r="Y942" s="21"/>
      <c r="Z942" s="21"/>
    </row>
    <row r="943" spans="1:26" ht="15.9" customHeight="1" x14ac:dyDescent="0.25">
      <c r="A943" s="6"/>
      <c r="F943" s="15"/>
      <c r="G943" s="15"/>
      <c r="I943" s="15"/>
      <c r="J943" s="15"/>
      <c r="L943" s="18"/>
      <c r="M943" s="18"/>
      <c r="N943" s="18"/>
      <c r="O943" s="15"/>
      <c r="P943" s="15"/>
      <c r="Q943" s="15"/>
      <c r="R943" s="15"/>
      <c r="S943" s="15"/>
      <c r="U943" s="15"/>
      <c r="V943" s="20"/>
      <c r="W943" s="20"/>
      <c r="Y943" s="21"/>
      <c r="Z943" s="21"/>
    </row>
    <row r="944" spans="1:26" ht="15.9" customHeight="1" x14ac:dyDescent="0.25">
      <c r="A944" s="6"/>
      <c r="F944" s="15"/>
      <c r="G944" s="15"/>
      <c r="I944" s="15"/>
      <c r="J944" s="15"/>
      <c r="L944" s="18"/>
      <c r="M944" s="18"/>
      <c r="N944" s="18"/>
      <c r="O944" s="15"/>
      <c r="P944" s="15"/>
      <c r="Q944" s="15"/>
      <c r="R944" s="15"/>
      <c r="S944" s="15"/>
      <c r="U944" s="15"/>
      <c r="V944" s="20"/>
      <c r="W944" s="20"/>
      <c r="Y944" s="21"/>
      <c r="Z944" s="21"/>
    </row>
    <row r="945" spans="1:26" ht="15.9" customHeight="1" x14ac:dyDescent="0.25">
      <c r="A945" s="6"/>
      <c r="F945" s="15"/>
      <c r="G945" s="15"/>
      <c r="I945" s="15"/>
      <c r="J945" s="15"/>
      <c r="L945" s="18"/>
      <c r="M945" s="18"/>
      <c r="N945" s="18"/>
      <c r="O945" s="15"/>
      <c r="P945" s="15"/>
      <c r="Q945" s="15"/>
      <c r="R945" s="15"/>
      <c r="S945" s="15"/>
      <c r="U945" s="15"/>
      <c r="V945" s="20"/>
      <c r="W945" s="20"/>
      <c r="Y945" s="21"/>
      <c r="Z945" s="21"/>
    </row>
    <row r="946" spans="1:26" ht="15.9" customHeight="1" x14ac:dyDescent="0.25">
      <c r="A946" s="6"/>
      <c r="F946" s="15"/>
      <c r="G946" s="15"/>
      <c r="I946" s="15"/>
      <c r="J946" s="15"/>
      <c r="L946" s="18"/>
      <c r="M946" s="18"/>
      <c r="N946" s="18"/>
      <c r="O946" s="15"/>
      <c r="P946" s="15"/>
      <c r="Q946" s="15"/>
      <c r="R946" s="15"/>
      <c r="S946" s="15"/>
      <c r="U946" s="15"/>
      <c r="V946" s="20"/>
      <c r="W946" s="20"/>
      <c r="Y946" s="21"/>
      <c r="Z946" s="21"/>
    </row>
    <row r="947" spans="1:26" ht="15.9" customHeight="1" x14ac:dyDescent="0.25">
      <c r="A947" s="6"/>
      <c r="F947" s="15"/>
      <c r="G947" s="15"/>
      <c r="I947" s="15"/>
      <c r="J947" s="15"/>
      <c r="L947" s="18"/>
      <c r="M947" s="18"/>
      <c r="N947" s="18"/>
      <c r="O947" s="15"/>
      <c r="P947" s="15"/>
      <c r="Q947" s="15"/>
      <c r="R947" s="15"/>
      <c r="S947" s="15"/>
      <c r="U947" s="15"/>
      <c r="V947" s="20"/>
      <c r="W947" s="20"/>
      <c r="Y947" s="21"/>
      <c r="Z947" s="21"/>
    </row>
    <row r="948" spans="1:26" ht="15.9" customHeight="1" x14ac:dyDescent="0.25">
      <c r="A948" s="6"/>
      <c r="F948" s="15"/>
      <c r="G948" s="15"/>
      <c r="I948" s="15"/>
      <c r="J948" s="15"/>
      <c r="L948" s="18"/>
      <c r="M948" s="18"/>
      <c r="N948" s="18"/>
      <c r="O948" s="15"/>
      <c r="P948" s="15"/>
      <c r="Q948" s="15"/>
      <c r="R948" s="15"/>
      <c r="S948" s="15"/>
      <c r="U948" s="15"/>
      <c r="V948" s="20"/>
      <c r="W948" s="20"/>
      <c r="Y948" s="21"/>
      <c r="Z948" s="21"/>
    </row>
    <row r="949" spans="1:26" ht="15.9" customHeight="1" x14ac:dyDescent="0.25">
      <c r="A949" s="6"/>
      <c r="F949" s="15"/>
      <c r="G949" s="15"/>
      <c r="I949" s="15"/>
      <c r="J949" s="15"/>
      <c r="L949" s="18"/>
      <c r="M949" s="18"/>
      <c r="N949" s="18"/>
      <c r="O949" s="15"/>
      <c r="P949" s="15"/>
      <c r="Q949" s="15"/>
      <c r="R949" s="15"/>
      <c r="S949" s="15"/>
      <c r="U949" s="15"/>
      <c r="V949" s="20"/>
      <c r="W949" s="20"/>
      <c r="Y949" s="21"/>
      <c r="Z949" s="21"/>
    </row>
    <row r="950" spans="1:26" ht="15.9" customHeight="1" x14ac:dyDescent="0.25">
      <c r="A950" s="6"/>
      <c r="F950" s="15"/>
      <c r="G950" s="15"/>
      <c r="I950" s="15"/>
      <c r="J950" s="15"/>
      <c r="L950" s="18"/>
      <c r="M950" s="18"/>
      <c r="N950" s="18"/>
      <c r="O950" s="15"/>
      <c r="P950" s="15"/>
      <c r="Q950" s="15"/>
      <c r="R950" s="15"/>
      <c r="S950" s="15"/>
      <c r="U950" s="15"/>
      <c r="V950" s="20"/>
      <c r="W950" s="20"/>
      <c r="Y950" s="21"/>
      <c r="Z950" s="21"/>
    </row>
    <row r="951" spans="1:26" ht="15.9" customHeight="1" x14ac:dyDescent="0.25">
      <c r="A951" s="6"/>
      <c r="F951" s="15"/>
      <c r="G951" s="15"/>
      <c r="I951" s="15"/>
      <c r="J951" s="15"/>
      <c r="L951" s="18"/>
      <c r="M951" s="18"/>
      <c r="N951" s="18"/>
      <c r="O951" s="15"/>
      <c r="P951" s="15"/>
      <c r="Q951" s="15"/>
      <c r="R951" s="15"/>
      <c r="S951" s="15"/>
      <c r="U951" s="15"/>
      <c r="V951" s="20"/>
      <c r="W951" s="20"/>
      <c r="Y951" s="21"/>
      <c r="Z951" s="21"/>
    </row>
    <row r="952" spans="1:26" ht="15.9" customHeight="1" x14ac:dyDescent="0.25">
      <c r="A952" s="6"/>
      <c r="F952" s="15"/>
      <c r="G952" s="15"/>
      <c r="I952" s="15"/>
      <c r="J952" s="15"/>
      <c r="L952" s="18"/>
      <c r="M952" s="18"/>
      <c r="N952" s="18"/>
      <c r="O952" s="15"/>
      <c r="P952" s="15"/>
      <c r="Q952" s="15"/>
      <c r="R952" s="15"/>
      <c r="S952" s="15"/>
      <c r="U952" s="15"/>
      <c r="V952" s="20"/>
      <c r="W952" s="20"/>
      <c r="Y952" s="21"/>
      <c r="Z952" s="21"/>
    </row>
    <row r="953" spans="1:26" ht="15.9" customHeight="1" x14ac:dyDescent="0.25">
      <c r="A953" s="6"/>
      <c r="F953" s="15"/>
      <c r="G953" s="15"/>
      <c r="I953" s="15"/>
      <c r="J953" s="15"/>
      <c r="L953" s="18"/>
      <c r="M953" s="18"/>
      <c r="N953" s="18"/>
      <c r="O953" s="15"/>
      <c r="P953" s="15"/>
      <c r="Q953" s="15"/>
      <c r="R953" s="15"/>
      <c r="S953" s="15"/>
      <c r="U953" s="15"/>
      <c r="V953" s="20"/>
      <c r="W953" s="20"/>
      <c r="Y953" s="21"/>
      <c r="Z953" s="21"/>
    </row>
    <row r="954" spans="1:26" ht="15.9" customHeight="1" x14ac:dyDescent="0.25">
      <c r="A954" s="6"/>
      <c r="F954" s="15"/>
      <c r="G954" s="15"/>
      <c r="I954" s="15"/>
      <c r="J954" s="15"/>
      <c r="L954" s="18"/>
      <c r="M954" s="18"/>
      <c r="N954" s="18"/>
      <c r="O954" s="15"/>
      <c r="P954" s="15"/>
      <c r="Q954" s="15"/>
      <c r="R954" s="15"/>
      <c r="S954" s="15"/>
      <c r="U954" s="15"/>
      <c r="V954" s="20"/>
      <c r="W954" s="20"/>
      <c r="Y954" s="21"/>
      <c r="Z954" s="21"/>
    </row>
    <row r="955" spans="1:26" ht="15.9" customHeight="1" x14ac:dyDescent="0.25">
      <c r="A955" s="6"/>
      <c r="F955" s="15"/>
      <c r="G955" s="15"/>
      <c r="I955" s="15"/>
      <c r="J955" s="15"/>
      <c r="L955" s="18"/>
      <c r="M955" s="18"/>
      <c r="N955" s="18"/>
      <c r="O955" s="15"/>
      <c r="P955" s="15"/>
      <c r="Q955" s="15"/>
      <c r="R955" s="15"/>
      <c r="S955" s="15"/>
      <c r="U955" s="15"/>
      <c r="V955" s="20"/>
      <c r="W955" s="20"/>
      <c r="Y955" s="21"/>
      <c r="Z955" s="21"/>
    </row>
    <row r="956" spans="1:26" ht="15.9" customHeight="1" x14ac:dyDescent="0.25">
      <c r="A956" s="6"/>
      <c r="F956" s="15"/>
      <c r="G956" s="15"/>
      <c r="I956" s="15"/>
      <c r="J956" s="15"/>
      <c r="L956" s="18"/>
      <c r="M956" s="18"/>
      <c r="N956" s="18"/>
      <c r="O956" s="15"/>
      <c r="P956" s="15"/>
      <c r="Q956" s="15"/>
      <c r="R956" s="15"/>
      <c r="S956" s="15"/>
      <c r="U956" s="15"/>
      <c r="V956" s="20"/>
      <c r="W956" s="20"/>
      <c r="Y956" s="21"/>
      <c r="Z956" s="21"/>
    </row>
    <row r="957" spans="1:26" ht="15.9" customHeight="1" x14ac:dyDescent="0.25">
      <c r="A957" s="6"/>
      <c r="F957" s="15"/>
      <c r="G957" s="15"/>
      <c r="I957" s="15"/>
      <c r="J957" s="15"/>
      <c r="L957" s="18"/>
      <c r="M957" s="18"/>
      <c r="N957" s="18"/>
      <c r="O957" s="15"/>
      <c r="P957" s="15"/>
      <c r="Q957" s="15"/>
      <c r="R957" s="15"/>
      <c r="S957" s="15"/>
      <c r="U957" s="15"/>
      <c r="V957" s="20"/>
      <c r="W957" s="20"/>
      <c r="Y957" s="21"/>
      <c r="Z957" s="21"/>
    </row>
    <row r="958" spans="1:26" ht="15.9" customHeight="1" x14ac:dyDescent="0.25">
      <c r="A958" s="6"/>
      <c r="F958" s="15"/>
      <c r="G958" s="15"/>
      <c r="I958" s="15"/>
      <c r="J958" s="15"/>
      <c r="L958" s="18"/>
      <c r="M958" s="18"/>
      <c r="N958" s="18"/>
      <c r="O958" s="15"/>
      <c r="P958" s="15"/>
      <c r="Q958" s="15"/>
      <c r="R958" s="15"/>
      <c r="S958" s="15"/>
      <c r="U958" s="15"/>
      <c r="V958" s="20"/>
      <c r="W958" s="20"/>
      <c r="Y958" s="21"/>
      <c r="Z958" s="21"/>
    </row>
    <row r="959" spans="1:26" ht="15.9" customHeight="1" x14ac:dyDescent="0.25">
      <c r="A959" s="6"/>
      <c r="F959" s="15"/>
      <c r="G959" s="15"/>
      <c r="I959" s="15"/>
      <c r="J959" s="15"/>
      <c r="L959" s="18"/>
      <c r="M959" s="18"/>
      <c r="N959" s="18"/>
      <c r="O959" s="15"/>
      <c r="P959" s="15"/>
      <c r="Q959" s="15"/>
      <c r="R959" s="15"/>
      <c r="S959" s="15"/>
      <c r="U959" s="15"/>
      <c r="V959" s="20"/>
      <c r="W959" s="20"/>
      <c r="Y959" s="21"/>
      <c r="Z959" s="21"/>
    </row>
    <row r="960" spans="1:26" ht="15.9" customHeight="1" x14ac:dyDescent="0.25">
      <c r="A960" s="6"/>
      <c r="F960" s="15"/>
      <c r="G960" s="15"/>
      <c r="I960" s="15"/>
      <c r="J960" s="15"/>
      <c r="L960" s="18"/>
      <c r="M960" s="18"/>
      <c r="N960" s="18"/>
      <c r="O960" s="15"/>
      <c r="P960" s="15"/>
      <c r="Q960" s="15"/>
      <c r="R960" s="15"/>
      <c r="S960" s="15"/>
      <c r="U960" s="15"/>
      <c r="V960" s="20"/>
      <c r="W960" s="20"/>
      <c r="Y960" s="21"/>
      <c r="Z960" s="21"/>
    </row>
    <row r="961" spans="1:26" ht="15.9" customHeight="1" x14ac:dyDescent="0.25">
      <c r="A961" s="6"/>
      <c r="F961" s="15"/>
      <c r="G961" s="15"/>
      <c r="I961" s="15"/>
      <c r="J961" s="15"/>
      <c r="L961" s="18"/>
      <c r="M961" s="18"/>
      <c r="N961" s="18"/>
      <c r="O961" s="15"/>
      <c r="P961" s="15"/>
      <c r="Q961" s="15"/>
      <c r="R961" s="15"/>
      <c r="S961" s="15"/>
      <c r="U961" s="15"/>
      <c r="V961" s="20"/>
      <c r="W961" s="20"/>
      <c r="Y961" s="21"/>
      <c r="Z961" s="21"/>
    </row>
    <row r="962" spans="1:26" ht="15.9" customHeight="1" x14ac:dyDescent="0.25">
      <c r="A962" s="6"/>
      <c r="F962" s="15"/>
      <c r="G962" s="15"/>
      <c r="I962" s="15"/>
      <c r="J962" s="15"/>
      <c r="L962" s="18"/>
      <c r="M962" s="18"/>
      <c r="N962" s="18"/>
      <c r="O962" s="15"/>
      <c r="P962" s="15"/>
      <c r="Q962" s="15"/>
      <c r="R962" s="15"/>
      <c r="S962" s="15"/>
      <c r="U962" s="15"/>
      <c r="V962" s="20"/>
      <c r="W962" s="20"/>
      <c r="Y962" s="21"/>
      <c r="Z962" s="21"/>
    </row>
    <row r="963" spans="1:26" ht="15.9" customHeight="1" x14ac:dyDescent="0.25">
      <c r="A963" s="6"/>
      <c r="F963" s="15"/>
      <c r="G963" s="15"/>
      <c r="I963" s="15"/>
      <c r="J963" s="15"/>
      <c r="L963" s="18"/>
      <c r="M963" s="18"/>
      <c r="N963" s="18"/>
      <c r="O963" s="15"/>
      <c r="P963" s="15"/>
      <c r="Q963" s="15"/>
      <c r="R963" s="15"/>
      <c r="S963" s="15"/>
      <c r="U963" s="15"/>
      <c r="V963" s="20"/>
      <c r="W963" s="20"/>
      <c r="Y963" s="21"/>
      <c r="Z963" s="21"/>
    </row>
    <row r="964" spans="1:26" ht="15.9" customHeight="1" x14ac:dyDescent="0.25">
      <c r="A964" s="6"/>
      <c r="F964" s="15"/>
      <c r="G964" s="15"/>
      <c r="I964" s="15"/>
      <c r="J964" s="15"/>
      <c r="L964" s="18"/>
      <c r="M964" s="18"/>
      <c r="N964" s="18"/>
      <c r="O964" s="15"/>
      <c r="P964" s="15"/>
      <c r="Q964" s="15"/>
      <c r="R964" s="15"/>
      <c r="S964" s="15"/>
      <c r="U964" s="15"/>
      <c r="V964" s="20"/>
      <c r="W964" s="20"/>
      <c r="Y964" s="21"/>
      <c r="Z964" s="21"/>
    </row>
    <row r="965" spans="1:26" ht="15.9" customHeight="1" x14ac:dyDescent="0.25">
      <c r="A965" s="6"/>
      <c r="F965" s="15"/>
      <c r="G965" s="15"/>
      <c r="I965" s="15"/>
      <c r="J965" s="15"/>
      <c r="L965" s="18"/>
      <c r="M965" s="18"/>
      <c r="N965" s="18"/>
      <c r="O965" s="15"/>
      <c r="P965" s="15"/>
      <c r="Q965" s="15"/>
      <c r="R965" s="15"/>
      <c r="S965" s="15"/>
      <c r="U965" s="15"/>
      <c r="V965" s="20"/>
      <c r="W965" s="20"/>
      <c r="Y965" s="21"/>
      <c r="Z965" s="21"/>
    </row>
    <row r="966" spans="1:26" ht="15.9" customHeight="1" x14ac:dyDescent="0.25">
      <c r="A966" s="6"/>
      <c r="F966" s="15"/>
      <c r="G966" s="15"/>
      <c r="I966" s="15"/>
      <c r="J966" s="15"/>
      <c r="L966" s="18"/>
      <c r="M966" s="18"/>
      <c r="N966" s="18"/>
      <c r="O966" s="15"/>
      <c r="P966" s="15"/>
      <c r="Q966" s="15"/>
      <c r="R966" s="15"/>
      <c r="S966" s="15"/>
      <c r="U966" s="15"/>
      <c r="V966" s="20"/>
      <c r="W966" s="20"/>
      <c r="Y966" s="21"/>
      <c r="Z966" s="21"/>
    </row>
    <row r="967" spans="1:26" ht="15.9" customHeight="1" x14ac:dyDescent="0.25">
      <c r="A967" s="6"/>
      <c r="F967" s="15"/>
      <c r="G967" s="15"/>
      <c r="I967" s="15"/>
      <c r="J967" s="15"/>
      <c r="L967" s="18"/>
      <c r="M967" s="18"/>
      <c r="N967" s="18"/>
      <c r="O967" s="15"/>
      <c r="P967" s="15"/>
      <c r="Q967" s="15"/>
      <c r="R967" s="15"/>
      <c r="S967" s="15"/>
      <c r="U967" s="15"/>
      <c r="V967" s="20"/>
      <c r="W967" s="20"/>
      <c r="Y967" s="21"/>
      <c r="Z967" s="21"/>
    </row>
    <row r="968" spans="1:26" ht="15.9" customHeight="1" x14ac:dyDescent="0.25">
      <c r="A968" s="6"/>
      <c r="F968" s="15"/>
      <c r="G968" s="15"/>
      <c r="I968" s="15"/>
      <c r="J968" s="15"/>
      <c r="L968" s="18"/>
      <c r="M968" s="18"/>
      <c r="N968" s="18"/>
      <c r="O968" s="15"/>
      <c r="P968" s="15"/>
      <c r="Q968" s="15"/>
      <c r="R968" s="15"/>
      <c r="S968" s="15"/>
      <c r="U968" s="15"/>
      <c r="V968" s="20"/>
      <c r="W968" s="20"/>
      <c r="Y968" s="21"/>
      <c r="Z968" s="21"/>
    </row>
    <row r="969" spans="1:26" ht="15.9" customHeight="1" x14ac:dyDescent="0.25">
      <c r="A969" s="6"/>
      <c r="F969" s="15"/>
      <c r="G969" s="15"/>
      <c r="I969" s="15"/>
      <c r="J969" s="15"/>
      <c r="L969" s="18"/>
      <c r="M969" s="18"/>
      <c r="N969" s="18"/>
      <c r="O969" s="15"/>
      <c r="P969" s="15"/>
      <c r="Q969" s="15"/>
      <c r="R969" s="15"/>
      <c r="S969" s="15"/>
      <c r="U969" s="15"/>
      <c r="V969" s="20"/>
      <c r="W969" s="20"/>
      <c r="Y969" s="21"/>
      <c r="Z969" s="21"/>
    </row>
    <row r="970" spans="1:26" ht="15.9" customHeight="1" x14ac:dyDescent="0.25">
      <c r="A970" s="6"/>
      <c r="F970" s="15"/>
      <c r="G970" s="15"/>
      <c r="I970" s="15"/>
      <c r="J970" s="15"/>
      <c r="L970" s="18"/>
      <c r="M970" s="18"/>
      <c r="N970" s="18"/>
      <c r="O970" s="15"/>
      <c r="P970" s="15"/>
      <c r="Q970" s="15"/>
      <c r="R970" s="15"/>
      <c r="S970" s="15"/>
      <c r="U970" s="15"/>
      <c r="V970" s="20"/>
      <c r="W970" s="20"/>
      <c r="Y970" s="21"/>
      <c r="Z970" s="21"/>
    </row>
    <row r="971" spans="1:26" ht="15.9" customHeight="1" x14ac:dyDescent="0.25">
      <c r="A971" s="6"/>
      <c r="F971" s="15"/>
      <c r="G971" s="15"/>
      <c r="I971" s="15"/>
      <c r="J971" s="15"/>
      <c r="L971" s="18"/>
      <c r="M971" s="18"/>
      <c r="N971" s="18"/>
      <c r="O971" s="15"/>
      <c r="P971" s="15"/>
      <c r="Q971" s="15"/>
      <c r="R971" s="15"/>
      <c r="S971" s="15"/>
      <c r="U971" s="15"/>
      <c r="V971" s="20"/>
      <c r="W971" s="20"/>
      <c r="Y971" s="21"/>
      <c r="Z971" s="21"/>
    </row>
    <row r="972" spans="1:26" ht="15.9" customHeight="1" x14ac:dyDescent="0.25">
      <c r="A972" s="6"/>
      <c r="F972" s="15"/>
      <c r="G972" s="15"/>
      <c r="I972" s="15"/>
      <c r="J972" s="15"/>
      <c r="L972" s="18"/>
      <c r="M972" s="18"/>
      <c r="N972" s="18"/>
      <c r="O972" s="15"/>
      <c r="P972" s="15"/>
      <c r="Q972" s="15"/>
      <c r="R972" s="15"/>
      <c r="S972" s="15"/>
      <c r="U972" s="15"/>
      <c r="V972" s="20"/>
      <c r="W972" s="20"/>
      <c r="Y972" s="21"/>
      <c r="Z972" s="21"/>
    </row>
    <row r="973" spans="1:26" ht="15.9" customHeight="1" x14ac:dyDescent="0.25">
      <c r="A973" s="6"/>
      <c r="F973" s="15"/>
      <c r="G973" s="15"/>
      <c r="I973" s="15"/>
      <c r="J973" s="15"/>
      <c r="L973" s="18"/>
      <c r="M973" s="18"/>
      <c r="N973" s="18"/>
      <c r="O973" s="15"/>
      <c r="P973" s="15"/>
      <c r="Q973" s="15"/>
      <c r="R973" s="15"/>
      <c r="S973" s="15"/>
      <c r="U973" s="15"/>
      <c r="V973" s="20"/>
      <c r="W973" s="20"/>
      <c r="Y973" s="21"/>
      <c r="Z973" s="21"/>
    </row>
    <row r="974" spans="1:26" ht="15.9" customHeight="1" x14ac:dyDescent="0.25">
      <c r="A974" s="6"/>
      <c r="F974" s="15"/>
      <c r="G974" s="15"/>
      <c r="I974" s="15"/>
      <c r="J974" s="15"/>
      <c r="L974" s="18"/>
      <c r="M974" s="18"/>
      <c r="N974" s="18"/>
      <c r="O974" s="15"/>
      <c r="P974" s="15"/>
      <c r="Q974" s="15"/>
      <c r="R974" s="15"/>
      <c r="S974" s="15"/>
      <c r="U974" s="15"/>
      <c r="V974" s="20"/>
      <c r="W974" s="20"/>
      <c r="Y974" s="21"/>
      <c r="Z974" s="21"/>
    </row>
    <row r="975" spans="1:26" ht="15.9" customHeight="1" x14ac:dyDescent="0.25">
      <c r="A975" s="6"/>
      <c r="F975" s="15"/>
      <c r="G975" s="15"/>
      <c r="I975" s="15"/>
      <c r="J975" s="15"/>
      <c r="L975" s="18"/>
      <c r="M975" s="18"/>
      <c r="N975" s="18"/>
      <c r="O975" s="15"/>
      <c r="P975" s="15"/>
      <c r="Q975" s="15"/>
      <c r="R975" s="15"/>
      <c r="S975" s="15"/>
      <c r="U975" s="15"/>
      <c r="V975" s="20"/>
      <c r="W975" s="20"/>
      <c r="Y975" s="21"/>
      <c r="Z975" s="21"/>
    </row>
    <row r="976" spans="1:26" ht="15.9" customHeight="1" x14ac:dyDescent="0.25">
      <c r="A976" s="6"/>
      <c r="F976" s="15"/>
      <c r="G976" s="15"/>
      <c r="I976" s="15"/>
      <c r="J976" s="15"/>
      <c r="L976" s="18"/>
      <c r="M976" s="18"/>
      <c r="N976" s="18"/>
      <c r="O976" s="15"/>
      <c r="P976" s="15"/>
      <c r="Q976" s="15"/>
      <c r="R976" s="15"/>
      <c r="S976" s="15"/>
      <c r="U976" s="15"/>
      <c r="V976" s="20"/>
      <c r="W976" s="20"/>
      <c r="Y976" s="21"/>
      <c r="Z976" s="21"/>
    </row>
    <row r="977" spans="1:26" ht="15.9" customHeight="1" x14ac:dyDescent="0.25">
      <c r="A977" s="6"/>
      <c r="F977" s="15"/>
      <c r="G977" s="15"/>
      <c r="I977" s="15"/>
      <c r="J977" s="15"/>
      <c r="L977" s="18"/>
      <c r="M977" s="18"/>
      <c r="N977" s="18"/>
      <c r="O977" s="15"/>
      <c r="P977" s="15"/>
      <c r="Q977" s="15"/>
      <c r="R977" s="15"/>
      <c r="S977" s="15"/>
      <c r="U977" s="15"/>
      <c r="V977" s="20"/>
      <c r="W977" s="20"/>
      <c r="Y977" s="21"/>
      <c r="Z977" s="21"/>
    </row>
    <row r="978" spans="1:26" ht="15.9" customHeight="1" x14ac:dyDescent="0.25">
      <c r="A978" s="6"/>
      <c r="F978" s="15"/>
      <c r="G978" s="15"/>
      <c r="I978" s="15"/>
      <c r="J978" s="15"/>
      <c r="L978" s="18"/>
      <c r="M978" s="18"/>
      <c r="N978" s="18"/>
      <c r="O978" s="15"/>
      <c r="P978" s="15"/>
      <c r="Q978" s="15"/>
      <c r="R978" s="15"/>
      <c r="S978" s="15"/>
      <c r="U978" s="15"/>
      <c r="V978" s="20"/>
      <c r="W978" s="20"/>
      <c r="Y978" s="21"/>
      <c r="Z978" s="21"/>
    </row>
    <row r="979" spans="1:26" ht="15.9" customHeight="1" x14ac:dyDescent="0.25">
      <c r="A979" s="6"/>
      <c r="F979" s="15"/>
      <c r="G979" s="15"/>
      <c r="I979" s="15"/>
      <c r="J979" s="15"/>
      <c r="L979" s="18"/>
      <c r="M979" s="18"/>
      <c r="N979" s="18"/>
      <c r="O979" s="15"/>
      <c r="P979" s="15"/>
      <c r="Q979" s="15"/>
      <c r="R979" s="15"/>
      <c r="S979" s="15"/>
      <c r="U979" s="15"/>
      <c r="V979" s="20"/>
      <c r="W979" s="20"/>
      <c r="Y979" s="21"/>
      <c r="Z979" s="21"/>
    </row>
    <row r="980" spans="1:26" ht="15.9" customHeight="1" x14ac:dyDescent="0.25">
      <c r="A980" s="6"/>
      <c r="F980" s="15"/>
      <c r="G980" s="15"/>
      <c r="I980" s="15"/>
      <c r="J980" s="15"/>
      <c r="L980" s="18"/>
      <c r="M980" s="18"/>
      <c r="N980" s="18"/>
      <c r="O980" s="15"/>
      <c r="P980" s="15"/>
      <c r="Q980" s="15"/>
      <c r="R980" s="15"/>
      <c r="S980" s="15"/>
      <c r="U980" s="15"/>
      <c r="V980" s="20"/>
      <c r="W980" s="20"/>
      <c r="Y980" s="21"/>
      <c r="Z980" s="21"/>
    </row>
    <row r="981" spans="1:26" ht="15.9" customHeight="1" x14ac:dyDescent="0.25">
      <c r="A981" s="6"/>
      <c r="F981" s="15"/>
      <c r="G981" s="15"/>
      <c r="I981" s="15"/>
      <c r="J981" s="15"/>
      <c r="L981" s="18"/>
      <c r="M981" s="18"/>
      <c r="N981" s="18"/>
      <c r="O981" s="15"/>
      <c r="P981" s="15"/>
      <c r="Q981" s="15"/>
      <c r="R981" s="15"/>
      <c r="S981" s="15"/>
      <c r="U981" s="15"/>
      <c r="V981" s="20"/>
      <c r="W981" s="20"/>
      <c r="Y981" s="21"/>
      <c r="Z981" s="21"/>
    </row>
    <row r="982" spans="1:26" ht="15.9" customHeight="1" x14ac:dyDescent="0.25">
      <c r="A982" s="6"/>
      <c r="F982" s="15"/>
      <c r="G982" s="15"/>
      <c r="I982" s="15"/>
      <c r="J982" s="15"/>
      <c r="L982" s="18"/>
      <c r="M982" s="18"/>
      <c r="N982" s="18"/>
      <c r="O982" s="15"/>
      <c r="P982" s="15"/>
      <c r="Q982" s="15"/>
      <c r="R982" s="15"/>
      <c r="S982" s="15"/>
      <c r="U982" s="15"/>
      <c r="V982" s="20"/>
      <c r="W982" s="20"/>
      <c r="Y982" s="21"/>
      <c r="Z982" s="21"/>
    </row>
    <row r="983" spans="1:26" ht="15.9" customHeight="1" x14ac:dyDescent="0.25">
      <c r="A983" s="6"/>
      <c r="F983" s="15"/>
      <c r="G983" s="15"/>
      <c r="I983" s="15"/>
      <c r="J983" s="15"/>
      <c r="L983" s="18"/>
      <c r="M983" s="18"/>
      <c r="N983" s="18"/>
      <c r="O983" s="15"/>
      <c r="P983" s="15"/>
      <c r="Q983" s="15"/>
      <c r="R983" s="15"/>
      <c r="S983" s="15"/>
      <c r="U983" s="15"/>
      <c r="V983" s="20"/>
      <c r="W983" s="20"/>
      <c r="Y983" s="21"/>
      <c r="Z983" s="21"/>
    </row>
    <row r="984" spans="1:26" ht="15.9" customHeight="1" x14ac:dyDescent="0.25">
      <c r="A984" s="6"/>
      <c r="F984" s="15"/>
      <c r="G984" s="15"/>
      <c r="I984" s="15"/>
      <c r="J984" s="15"/>
      <c r="L984" s="18"/>
      <c r="M984" s="18"/>
      <c r="N984" s="18"/>
      <c r="O984" s="15"/>
      <c r="P984" s="15"/>
      <c r="Q984" s="15"/>
      <c r="R984" s="15"/>
      <c r="S984" s="15"/>
      <c r="U984" s="15"/>
      <c r="V984" s="20"/>
      <c r="W984" s="20"/>
      <c r="Y984" s="21"/>
      <c r="Z984" s="21"/>
    </row>
    <row r="985" spans="1:26" ht="15.9" customHeight="1" x14ac:dyDescent="0.25">
      <c r="A985" s="6"/>
      <c r="F985" s="15"/>
      <c r="G985" s="15"/>
      <c r="I985" s="15"/>
      <c r="J985" s="15"/>
      <c r="L985" s="18"/>
      <c r="M985" s="18"/>
      <c r="N985" s="18"/>
      <c r="O985" s="15"/>
      <c r="P985" s="15"/>
      <c r="Q985" s="15"/>
      <c r="R985" s="15"/>
      <c r="S985" s="15"/>
      <c r="U985" s="15"/>
      <c r="V985" s="20"/>
      <c r="W985" s="20"/>
      <c r="Y985" s="21"/>
      <c r="Z985" s="21"/>
    </row>
    <row r="986" spans="1:26" ht="15.9" customHeight="1" x14ac:dyDescent="0.25">
      <c r="A986" s="6"/>
      <c r="F986" s="15"/>
      <c r="G986" s="15"/>
      <c r="I986" s="15"/>
      <c r="J986" s="15"/>
      <c r="L986" s="18"/>
      <c r="M986" s="18"/>
      <c r="N986" s="18"/>
      <c r="O986" s="15"/>
      <c r="P986" s="15"/>
      <c r="Q986" s="15"/>
      <c r="R986" s="15"/>
      <c r="S986" s="15"/>
      <c r="U986" s="15"/>
      <c r="V986" s="20"/>
      <c r="W986" s="20"/>
      <c r="Y986" s="21"/>
      <c r="Z986" s="21"/>
    </row>
    <row r="987" spans="1:26" ht="15.9" customHeight="1" x14ac:dyDescent="0.25">
      <c r="A987" s="6"/>
      <c r="F987" s="15"/>
      <c r="G987" s="15"/>
      <c r="I987" s="15"/>
      <c r="J987" s="15"/>
      <c r="L987" s="18"/>
      <c r="M987" s="18"/>
      <c r="N987" s="18"/>
      <c r="O987" s="15"/>
      <c r="P987" s="15"/>
      <c r="Q987" s="15"/>
      <c r="R987" s="15"/>
      <c r="S987" s="15"/>
      <c r="U987" s="15"/>
      <c r="V987" s="20"/>
      <c r="W987" s="20"/>
      <c r="Y987" s="21"/>
      <c r="Z987" s="21"/>
    </row>
    <row r="988" spans="1:26" ht="15.9" customHeight="1" x14ac:dyDescent="0.25">
      <c r="A988" s="6"/>
      <c r="F988" s="15"/>
      <c r="G988" s="15"/>
      <c r="I988" s="15"/>
      <c r="J988" s="15"/>
      <c r="L988" s="18"/>
      <c r="M988" s="18"/>
      <c r="N988" s="18"/>
      <c r="O988" s="15"/>
      <c r="P988" s="15"/>
      <c r="Q988" s="15"/>
      <c r="R988" s="15"/>
      <c r="S988" s="15"/>
      <c r="U988" s="15"/>
      <c r="V988" s="20"/>
      <c r="W988" s="20"/>
      <c r="Y988" s="21"/>
      <c r="Z988" s="21"/>
    </row>
    <row r="989" spans="1:26" ht="15.9" customHeight="1" x14ac:dyDescent="0.25">
      <c r="A989" s="6"/>
      <c r="F989" s="15"/>
      <c r="G989" s="15"/>
      <c r="I989" s="15"/>
      <c r="J989" s="15"/>
      <c r="L989" s="18"/>
      <c r="M989" s="18"/>
      <c r="N989" s="18"/>
      <c r="O989" s="15"/>
      <c r="P989" s="15"/>
      <c r="Q989" s="15"/>
      <c r="R989" s="15"/>
      <c r="S989" s="15"/>
      <c r="U989" s="15"/>
      <c r="V989" s="20"/>
      <c r="W989" s="20"/>
      <c r="Y989" s="21"/>
      <c r="Z989" s="21"/>
    </row>
    <row r="990" spans="1:26" ht="15.9" customHeight="1" x14ac:dyDescent="0.25">
      <c r="A990" s="6"/>
      <c r="F990" s="15"/>
      <c r="G990" s="15"/>
      <c r="I990" s="15"/>
      <c r="J990" s="15"/>
      <c r="L990" s="18"/>
      <c r="M990" s="18"/>
      <c r="N990" s="18"/>
      <c r="O990" s="15"/>
      <c r="P990" s="15"/>
      <c r="Q990" s="15"/>
      <c r="R990" s="15"/>
      <c r="S990" s="15"/>
      <c r="U990" s="15"/>
      <c r="V990" s="20"/>
      <c r="W990" s="20"/>
      <c r="Y990" s="21"/>
      <c r="Z990" s="21"/>
    </row>
    <row r="991" spans="1:26" ht="15.9" customHeight="1" x14ac:dyDescent="0.25">
      <c r="A991" s="6"/>
      <c r="F991" s="15"/>
      <c r="G991" s="15"/>
      <c r="I991" s="15"/>
      <c r="J991" s="15"/>
      <c r="L991" s="18"/>
      <c r="M991" s="18"/>
      <c r="N991" s="18"/>
      <c r="O991" s="15"/>
      <c r="P991" s="15"/>
      <c r="Q991" s="15"/>
      <c r="R991" s="15"/>
      <c r="S991" s="15"/>
      <c r="U991" s="15"/>
      <c r="V991" s="20"/>
      <c r="W991" s="20"/>
      <c r="Y991" s="21"/>
      <c r="Z991" s="21"/>
    </row>
    <row r="992" spans="1:26" ht="15.9" customHeight="1" x14ac:dyDescent="0.25">
      <c r="A992" s="6"/>
      <c r="F992" s="15"/>
      <c r="G992" s="15"/>
      <c r="I992" s="15"/>
      <c r="J992" s="15"/>
      <c r="L992" s="18"/>
      <c r="M992" s="18"/>
      <c r="N992" s="18"/>
      <c r="O992" s="15"/>
      <c r="P992" s="15"/>
      <c r="Q992" s="15"/>
      <c r="R992" s="15"/>
      <c r="S992" s="15"/>
      <c r="U992" s="15"/>
      <c r="V992" s="20"/>
      <c r="W992" s="20"/>
      <c r="Y992" s="21"/>
      <c r="Z992" s="21"/>
    </row>
    <row r="993" spans="1:26" ht="15.9" customHeight="1" x14ac:dyDescent="0.25">
      <c r="A993" s="6"/>
      <c r="F993" s="15"/>
      <c r="G993" s="15"/>
      <c r="I993" s="15"/>
      <c r="J993" s="15"/>
      <c r="L993" s="18"/>
      <c r="M993" s="18"/>
      <c r="N993" s="18"/>
      <c r="O993" s="15"/>
      <c r="P993" s="15"/>
      <c r="Q993" s="15"/>
      <c r="R993" s="15"/>
      <c r="S993" s="15"/>
      <c r="U993" s="15"/>
      <c r="V993" s="20"/>
      <c r="W993" s="20"/>
      <c r="Y993" s="21"/>
      <c r="Z993" s="21"/>
    </row>
    <row r="994" spans="1:26" ht="15.9" customHeight="1" x14ac:dyDescent="0.25">
      <c r="A994" s="6"/>
      <c r="F994" s="15"/>
      <c r="G994" s="15"/>
      <c r="I994" s="15"/>
      <c r="J994" s="15"/>
      <c r="L994" s="18"/>
      <c r="M994" s="18"/>
      <c r="N994" s="18"/>
      <c r="O994" s="15"/>
      <c r="P994" s="15"/>
      <c r="Q994" s="15"/>
      <c r="R994" s="15"/>
      <c r="S994" s="15"/>
      <c r="U994" s="15"/>
      <c r="V994" s="20"/>
      <c r="W994" s="20"/>
      <c r="Y994" s="21"/>
      <c r="Z994" s="21"/>
    </row>
    <row r="995" spans="1:26" ht="15.9" customHeight="1" x14ac:dyDescent="0.25">
      <c r="A995" s="6"/>
      <c r="F995" s="15"/>
      <c r="G995" s="15"/>
      <c r="I995" s="15"/>
      <c r="J995" s="15"/>
      <c r="L995" s="18"/>
      <c r="M995" s="18"/>
      <c r="N995" s="18"/>
      <c r="O995" s="15"/>
      <c r="P995" s="15"/>
      <c r="Q995" s="15"/>
      <c r="R995" s="15"/>
      <c r="S995" s="15"/>
      <c r="U995" s="15"/>
      <c r="V995" s="20"/>
      <c r="W995" s="20"/>
      <c r="Y995" s="21"/>
      <c r="Z995" s="21"/>
    </row>
    <row r="996" spans="1:26" ht="15.9" customHeight="1" x14ac:dyDescent="0.25">
      <c r="A996" s="6"/>
      <c r="F996" s="15"/>
      <c r="G996" s="15"/>
      <c r="I996" s="15"/>
      <c r="J996" s="15"/>
      <c r="L996" s="18"/>
      <c r="M996" s="18"/>
      <c r="N996" s="18"/>
      <c r="O996" s="15"/>
      <c r="P996" s="15"/>
      <c r="Q996" s="15"/>
      <c r="R996" s="15"/>
      <c r="S996" s="15"/>
      <c r="U996" s="15"/>
      <c r="V996" s="20"/>
      <c r="W996" s="20"/>
      <c r="Y996" s="21"/>
      <c r="Z996" s="21"/>
    </row>
    <row r="997" spans="1:26" ht="15.9" customHeight="1" x14ac:dyDescent="0.25">
      <c r="A997" s="6"/>
      <c r="F997" s="15"/>
      <c r="G997" s="15"/>
      <c r="I997" s="15"/>
      <c r="J997" s="15"/>
      <c r="L997" s="18"/>
      <c r="M997" s="18"/>
      <c r="N997" s="18"/>
      <c r="O997" s="15"/>
      <c r="P997" s="15"/>
      <c r="Q997" s="15"/>
      <c r="R997" s="15"/>
      <c r="S997" s="15"/>
      <c r="U997" s="15"/>
      <c r="V997" s="20"/>
      <c r="W997" s="20"/>
      <c r="Y997" s="21"/>
      <c r="Z997" s="21"/>
    </row>
    <row r="998" spans="1:26" ht="15.9" customHeight="1" x14ac:dyDescent="0.25">
      <c r="A998" s="6"/>
      <c r="F998" s="15"/>
      <c r="G998" s="15"/>
      <c r="I998" s="15"/>
      <c r="J998" s="15"/>
      <c r="L998" s="18"/>
      <c r="M998" s="18"/>
      <c r="N998" s="18"/>
      <c r="O998" s="15"/>
      <c r="P998" s="15"/>
      <c r="Q998" s="15"/>
      <c r="R998" s="15"/>
      <c r="S998" s="15"/>
      <c r="U998" s="15"/>
      <c r="V998" s="20"/>
      <c r="W998" s="20"/>
      <c r="Y998" s="21"/>
      <c r="Z998" s="21"/>
    </row>
    <row r="999" spans="1:26" ht="15.9" customHeight="1" x14ac:dyDescent="0.25">
      <c r="A999" s="6"/>
      <c r="F999" s="15"/>
      <c r="G999" s="15"/>
      <c r="I999" s="15"/>
      <c r="J999" s="15"/>
      <c r="L999" s="18"/>
      <c r="M999" s="18"/>
      <c r="N999" s="18"/>
      <c r="O999" s="15"/>
      <c r="P999" s="15"/>
      <c r="Q999" s="15"/>
      <c r="R999" s="15"/>
      <c r="S999" s="15"/>
      <c r="U999" s="15"/>
      <c r="V999" s="20"/>
      <c r="W999" s="20"/>
      <c r="Y999" s="21"/>
      <c r="Z999" s="21"/>
    </row>
    <row r="1000" spans="1:26" ht="15.9" customHeight="1" x14ac:dyDescent="0.25">
      <c r="A1000" s="6"/>
      <c r="F1000" s="15"/>
      <c r="G1000" s="15"/>
      <c r="I1000" s="15"/>
      <c r="J1000" s="15"/>
      <c r="L1000" s="18"/>
      <c r="M1000" s="18"/>
      <c r="N1000" s="18"/>
      <c r="O1000" s="15"/>
      <c r="P1000" s="15"/>
      <c r="Q1000" s="15"/>
      <c r="R1000" s="15"/>
      <c r="S1000" s="15"/>
      <c r="U1000" s="15"/>
      <c r="V1000" s="20"/>
      <c r="W1000" s="20"/>
      <c r="Y1000" s="21"/>
      <c r="Z1000" s="21"/>
    </row>
    <row r="1001" spans="1:26" ht="15.9" customHeight="1" x14ac:dyDescent="0.25">
      <c r="A1001" s="6"/>
      <c r="F1001" s="15"/>
      <c r="G1001" s="15"/>
      <c r="I1001" s="15"/>
      <c r="J1001" s="15"/>
      <c r="L1001" s="18"/>
      <c r="M1001" s="18"/>
      <c r="N1001" s="18"/>
      <c r="O1001" s="15"/>
      <c r="P1001" s="15"/>
      <c r="Q1001" s="15"/>
      <c r="R1001" s="15"/>
      <c r="S1001" s="15"/>
      <c r="U1001" s="15"/>
      <c r="V1001" s="20"/>
      <c r="W1001" s="20"/>
      <c r="Y1001" s="21"/>
      <c r="Z1001" s="21"/>
    </row>
    <row r="1002" spans="1:26" ht="15.9" customHeight="1" x14ac:dyDescent="0.25">
      <c r="A1002" s="6"/>
      <c r="F1002" s="15"/>
      <c r="G1002" s="15"/>
      <c r="I1002" s="15"/>
      <c r="J1002" s="15"/>
      <c r="L1002" s="18"/>
      <c r="M1002" s="18"/>
      <c r="N1002" s="18"/>
      <c r="O1002" s="15"/>
      <c r="P1002" s="15"/>
      <c r="Q1002" s="15"/>
      <c r="R1002" s="15"/>
      <c r="S1002" s="15"/>
      <c r="U1002" s="15"/>
      <c r="V1002" s="20"/>
      <c r="W1002" s="20"/>
      <c r="Y1002" s="21"/>
      <c r="Z1002" s="21"/>
    </row>
    <row r="1003" spans="1:26" ht="15.9" customHeight="1" x14ac:dyDescent="0.25">
      <c r="A1003" s="6"/>
      <c r="F1003" s="15"/>
      <c r="G1003" s="15"/>
      <c r="I1003" s="15"/>
      <c r="J1003" s="15"/>
      <c r="L1003" s="18"/>
      <c r="M1003" s="18"/>
      <c r="N1003" s="18"/>
      <c r="O1003" s="15"/>
      <c r="P1003" s="15"/>
      <c r="Q1003" s="15"/>
      <c r="R1003" s="15"/>
      <c r="S1003" s="15"/>
      <c r="U1003" s="15"/>
      <c r="V1003" s="20"/>
      <c r="W1003" s="20"/>
      <c r="Y1003" s="21"/>
      <c r="Z1003" s="21"/>
    </row>
    <row r="1004" spans="1:26" ht="15.9" customHeight="1" x14ac:dyDescent="0.25">
      <c r="A1004" s="6"/>
      <c r="F1004" s="15"/>
      <c r="G1004" s="15"/>
      <c r="I1004" s="15"/>
      <c r="J1004" s="15"/>
      <c r="L1004" s="18"/>
      <c r="M1004" s="18"/>
      <c r="N1004" s="18"/>
      <c r="O1004" s="15"/>
      <c r="P1004" s="15"/>
      <c r="Q1004" s="15"/>
      <c r="R1004" s="15"/>
      <c r="S1004" s="15"/>
      <c r="U1004" s="15"/>
      <c r="V1004" s="20"/>
      <c r="W1004" s="20"/>
      <c r="Y1004" s="21"/>
      <c r="Z1004" s="21"/>
    </row>
    <row r="1005" spans="1:26" ht="15.9" customHeight="1" x14ac:dyDescent="0.25">
      <c r="A1005" s="6"/>
      <c r="F1005" s="15"/>
      <c r="G1005" s="15"/>
      <c r="I1005" s="15"/>
      <c r="J1005" s="15"/>
      <c r="L1005" s="18"/>
      <c r="M1005" s="18"/>
      <c r="N1005" s="18"/>
      <c r="O1005" s="15"/>
      <c r="P1005" s="15"/>
      <c r="Q1005" s="15"/>
      <c r="R1005" s="15"/>
      <c r="S1005" s="15"/>
      <c r="U1005" s="15"/>
      <c r="V1005" s="20"/>
      <c r="W1005" s="20"/>
      <c r="Y1005" s="21"/>
      <c r="Z1005" s="21"/>
    </row>
    <row r="1006" spans="1:26" ht="15.9" customHeight="1" x14ac:dyDescent="0.25">
      <c r="A1006" s="6"/>
      <c r="F1006" s="15"/>
      <c r="G1006" s="15"/>
      <c r="I1006" s="15"/>
      <c r="J1006" s="15"/>
      <c r="L1006" s="18"/>
      <c r="M1006" s="18"/>
      <c r="N1006" s="18"/>
      <c r="O1006" s="15"/>
      <c r="P1006" s="15"/>
      <c r="Q1006" s="15"/>
      <c r="R1006" s="15"/>
      <c r="S1006" s="15"/>
      <c r="U1006" s="15"/>
      <c r="V1006" s="20"/>
      <c r="W1006" s="20"/>
      <c r="Y1006" s="21"/>
      <c r="Z1006" s="21"/>
    </row>
    <row r="1007" spans="1:26" ht="15.9" customHeight="1" x14ac:dyDescent="0.25">
      <c r="A1007" s="6"/>
      <c r="F1007" s="15"/>
      <c r="G1007" s="15"/>
      <c r="I1007" s="15"/>
      <c r="J1007" s="15"/>
      <c r="L1007" s="18"/>
      <c r="M1007" s="18"/>
      <c r="N1007" s="18"/>
      <c r="O1007" s="15"/>
      <c r="P1007" s="15"/>
      <c r="Q1007" s="15"/>
      <c r="R1007" s="15"/>
      <c r="S1007" s="15"/>
      <c r="U1007" s="15"/>
      <c r="V1007" s="20"/>
      <c r="W1007" s="20"/>
      <c r="Y1007" s="21"/>
      <c r="Z1007" s="21"/>
    </row>
    <row r="1008" spans="1:26" ht="15.9" customHeight="1" x14ac:dyDescent="0.25">
      <c r="A1008" s="6"/>
      <c r="F1008" s="15"/>
      <c r="G1008" s="15"/>
      <c r="I1008" s="15"/>
      <c r="J1008" s="15"/>
      <c r="L1008" s="18"/>
      <c r="M1008" s="18"/>
      <c r="N1008" s="18"/>
      <c r="O1008" s="15"/>
      <c r="P1008" s="15"/>
      <c r="Q1008" s="15"/>
      <c r="R1008" s="15"/>
      <c r="S1008" s="15"/>
      <c r="U1008" s="15"/>
      <c r="V1008" s="20"/>
      <c r="W1008" s="20"/>
      <c r="Y1008" s="21"/>
      <c r="Z1008" s="21"/>
    </row>
    <row r="1009" spans="1:26" ht="15.9" customHeight="1" x14ac:dyDescent="0.25">
      <c r="A1009" s="6"/>
      <c r="F1009" s="15"/>
      <c r="G1009" s="15"/>
      <c r="I1009" s="15"/>
      <c r="J1009" s="15"/>
      <c r="L1009" s="18"/>
      <c r="M1009" s="18"/>
      <c r="N1009" s="18"/>
      <c r="O1009" s="15"/>
      <c r="P1009" s="15"/>
      <c r="Q1009" s="15"/>
      <c r="R1009" s="15"/>
      <c r="S1009" s="15"/>
      <c r="U1009" s="15"/>
      <c r="V1009" s="20"/>
      <c r="W1009" s="20"/>
      <c r="Y1009" s="21"/>
      <c r="Z1009" s="21"/>
    </row>
    <row r="1010" spans="1:26" ht="15.9" customHeight="1" x14ac:dyDescent="0.25">
      <c r="A1010" s="6"/>
      <c r="F1010" s="15"/>
      <c r="G1010" s="15"/>
      <c r="I1010" s="15"/>
      <c r="J1010" s="15"/>
      <c r="L1010" s="18"/>
      <c r="M1010" s="18"/>
      <c r="N1010" s="18"/>
      <c r="O1010" s="15"/>
      <c r="P1010" s="15"/>
      <c r="Q1010" s="15"/>
      <c r="R1010" s="15"/>
      <c r="S1010" s="15"/>
      <c r="U1010" s="15"/>
      <c r="V1010" s="20"/>
      <c r="W1010" s="20"/>
      <c r="Y1010" s="21"/>
      <c r="Z1010" s="21"/>
    </row>
    <row r="1011" spans="1:26" ht="15.9" customHeight="1" x14ac:dyDescent="0.25">
      <c r="A1011" s="6"/>
      <c r="F1011" s="15"/>
      <c r="G1011" s="15"/>
      <c r="I1011" s="15"/>
      <c r="J1011" s="15"/>
      <c r="L1011" s="18"/>
      <c r="M1011" s="18"/>
      <c r="N1011" s="18"/>
      <c r="O1011" s="15"/>
      <c r="P1011" s="15"/>
      <c r="Q1011" s="15"/>
      <c r="R1011" s="15"/>
      <c r="S1011" s="15"/>
      <c r="U1011" s="15"/>
      <c r="V1011" s="20"/>
      <c r="W1011" s="20"/>
      <c r="Y1011" s="21"/>
      <c r="Z1011" s="21"/>
    </row>
    <row r="1012" spans="1:26" ht="15.9" customHeight="1" x14ac:dyDescent="0.25">
      <c r="A1012" s="6"/>
      <c r="F1012" s="15"/>
      <c r="G1012" s="15"/>
      <c r="I1012" s="15"/>
      <c r="J1012" s="15"/>
      <c r="L1012" s="18"/>
      <c r="M1012" s="18"/>
      <c r="N1012" s="18"/>
      <c r="O1012" s="15"/>
      <c r="P1012" s="15"/>
      <c r="Q1012" s="15"/>
      <c r="R1012" s="15"/>
      <c r="S1012" s="15"/>
      <c r="U1012" s="15"/>
      <c r="V1012" s="20"/>
      <c r="W1012" s="20"/>
      <c r="Y1012" s="21"/>
      <c r="Z1012" s="21"/>
    </row>
    <row r="1013" spans="1:26" ht="15.9" customHeight="1" x14ac:dyDescent="0.25">
      <c r="A1013" s="6"/>
      <c r="F1013" s="15"/>
      <c r="G1013" s="15"/>
      <c r="I1013" s="15"/>
      <c r="J1013" s="15"/>
      <c r="L1013" s="18"/>
      <c r="M1013" s="18"/>
      <c r="N1013" s="18"/>
      <c r="O1013" s="15"/>
      <c r="P1013" s="15"/>
      <c r="Q1013" s="15"/>
      <c r="R1013" s="15"/>
      <c r="S1013" s="15"/>
      <c r="U1013" s="15"/>
      <c r="V1013" s="20"/>
      <c r="W1013" s="20"/>
      <c r="Y1013" s="21"/>
      <c r="Z1013" s="21"/>
    </row>
    <row r="1014" spans="1:26" ht="15.9" customHeight="1" x14ac:dyDescent="0.25">
      <c r="A1014" s="6"/>
      <c r="F1014" s="15"/>
      <c r="G1014" s="15"/>
      <c r="I1014" s="15"/>
      <c r="J1014" s="15"/>
      <c r="L1014" s="18"/>
      <c r="M1014" s="18"/>
      <c r="N1014" s="18"/>
      <c r="O1014" s="15"/>
      <c r="P1014" s="15"/>
      <c r="Q1014" s="15"/>
      <c r="R1014" s="15"/>
      <c r="S1014" s="15"/>
      <c r="U1014" s="15"/>
      <c r="V1014" s="20"/>
      <c r="W1014" s="20"/>
      <c r="Y1014" s="21"/>
      <c r="Z1014" s="21"/>
    </row>
    <row r="1015" spans="1:26" ht="15.9" customHeight="1" x14ac:dyDescent="0.25">
      <c r="A1015" s="6"/>
      <c r="F1015" s="15"/>
      <c r="G1015" s="15"/>
      <c r="I1015" s="15"/>
      <c r="J1015" s="15"/>
      <c r="L1015" s="18"/>
      <c r="M1015" s="18"/>
      <c r="N1015" s="18"/>
      <c r="O1015" s="15"/>
      <c r="P1015" s="15"/>
      <c r="Q1015" s="15"/>
      <c r="R1015" s="15"/>
      <c r="S1015" s="15"/>
      <c r="U1015" s="15"/>
      <c r="V1015" s="20"/>
      <c r="W1015" s="20"/>
      <c r="Y1015" s="21"/>
      <c r="Z1015" s="21"/>
    </row>
    <row r="1016" spans="1:26" ht="15.9" customHeight="1" x14ac:dyDescent="0.25">
      <c r="A1016" s="6"/>
      <c r="F1016" s="15"/>
      <c r="G1016" s="15"/>
      <c r="I1016" s="15"/>
      <c r="J1016" s="15"/>
      <c r="L1016" s="18"/>
      <c r="M1016" s="18"/>
      <c r="N1016" s="18"/>
      <c r="O1016" s="15"/>
      <c r="P1016" s="15"/>
      <c r="Q1016" s="15"/>
      <c r="R1016" s="15"/>
      <c r="S1016" s="15"/>
      <c r="U1016" s="15"/>
      <c r="V1016" s="20"/>
      <c r="W1016" s="20"/>
      <c r="Y1016" s="21"/>
      <c r="Z1016" s="21"/>
    </row>
    <row r="1017" spans="1:26" ht="15.9" customHeight="1" x14ac:dyDescent="0.25">
      <c r="A1017" s="22"/>
      <c r="B1017" s="8"/>
      <c r="C1017" s="8"/>
      <c r="D1017" s="8"/>
      <c r="E1017" s="8"/>
      <c r="F1017" s="28"/>
      <c r="G1017" s="28"/>
      <c r="H1017" s="8"/>
      <c r="I1017" s="28"/>
      <c r="J1017" s="28"/>
      <c r="K1017" s="8"/>
      <c r="L1017" s="33"/>
      <c r="M1017" s="33"/>
      <c r="N1017" s="33"/>
      <c r="O1017" s="28"/>
      <c r="P1017" s="28"/>
      <c r="Q1017" s="28"/>
      <c r="R1017" s="28"/>
      <c r="S1017" s="28"/>
      <c r="T1017" s="8"/>
      <c r="U1017" s="28"/>
      <c r="V1017" s="9"/>
      <c r="W1017" s="9"/>
      <c r="X1017" s="8"/>
      <c r="Y1017" s="23"/>
      <c r="Z1017" s="23"/>
    </row>
    <row r="1019" spans="1:26" ht="15.9" customHeight="1" x14ac:dyDescent="0.25">
      <c r="V1019" s="15"/>
      <c r="W1019" s="12"/>
    </row>
    <row r="1020" spans="1:26" ht="15.9" customHeight="1" x14ac:dyDescent="0.25">
      <c r="V1020" s="15"/>
      <c r="W1020" s="12"/>
    </row>
  </sheetData>
  <phoneticPr fontId="15" type="noConversion"/>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Z1025"/>
  <sheetViews>
    <sheetView topLeftCell="S1" zoomScaleNormal="100" workbookViewId="0">
      <pane ySplit="1" topLeftCell="A57" activePane="bottomLeft" state="frozen"/>
      <selection pane="bottomLeft" activeCell="Y64" sqref="Y64"/>
    </sheetView>
  </sheetViews>
  <sheetFormatPr defaultColWidth="8.90625" defaultRowHeight="15.9" customHeight="1" x14ac:dyDescent="0.25"/>
  <cols>
    <col min="1" max="1" width="12.08984375" style="10" customWidth="1"/>
    <col min="2" max="2" width="11" style="10" customWidth="1"/>
    <col min="3" max="4" width="16.90625" style="10" customWidth="1"/>
    <col min="5" max="5" width="16.1796875" style="10" customWidth="1"/>
    <col min="6" max="6" width="16.81640625" style="10" customWidth="1"/>
    <col min="7" max="7" width="4.6328125" style="10" customWidth="1"/>
    <col min="8" max="8" width="14.6328125" style="10" customWidth="1"/>
    <col min="9" max="10" width="12.1796875" style="10" customWidth="1"/>
    <col min="11" max="11" width="17.90625" style="10" customWidth="1"/>
    <col min="12" max="12" width="8.1796875" style="10" customWidth="1"/>
    <col min="13" max="13" width="9.6328125" style="10" customWidth="1"/>
    <col min="14" max="14" width="8" style="10" customWidth="1"/>
    <col min="15" max="15" width="8.1796875" style="10" customWidth="1"/>
    <col min="16" max="16" width="5.1796875" style="10" customWidth="1"/>
    <col min="17" max="17" width="7" style="10" customWidth="1"/>
    <col min="18" max="18" width="5.453125" style="10" customWidth="1"/>
    <col min="19" max="19" width="8.6328125" style="10" customWidth="1"/>
    <col min="20" max="20" width="12.90625" style="79" customWidth="1"/>
    <col min="21" max="21" width="12.90625" style="10" customWidth="1"/>
    <col min="22" max="22" width="16.1796875" style="10" customWidth="1"/>
    <col min="23" max="23" width="6.54296875" style="25" customWidth="1"/>
    <col min="24" max="24" width="19.6328125" style="10" customWidth="1"/>
    <col min="25" max="25" width="19.6328125" style="25" customWidth="1"/>
    <col min="26" max="26" width="23.1796875" style="25" customWidth="1"/>
    <col min="27" max="27" width="244.6328125" style="47" bestFit="1" customWidth="1"/>
    <col min="28" max="16384" width="8.90625" style="47"/>
  </cols>
  <sheetData>
    <row r="1" spans="1:26" s="76" customFormat="1" ht="15.9" customHeight="1" x14ac:dyDescent="0.25">
      <c r="A1" s="68" t="s">
        <v>36</v>
      </c>
      <c r="B1" s="68" t="s">
        <v>37</v>
      </c>
      <c r="C1" s="68" t="s">
        <v>38</v>
      </c>
      <c r="D1" s="68" t="s">
        <v>39</v>
      </c>
      <c r="E1" s="68" t="s">
        <v>40</v>
      </c>
      <c r="F1" s="68" t="s">
        <v>41</v>
      </c>
      <c r="G1" s="68" t="s">
        <v>42</v>
      </c>
      <c r="H1" s="68" t="s">
        <v>1440</v>
      </c>
      <c r="I1" s="68" t="s">
        <v>44</v>
      </c>
      <c r="J1" s="68" t="s">
        <v>1441</v>
      </c>
      <c r="K1" s="68" t="s">
        <v>46</v>
      </c>
      <c r="L1" s="68" t="s">
        <v>47</v>
      </c>
      <c r="M1" s="68" t="s">
        <v>48</v>
      </c>
      <c r="N1" s="68" t="s">
        <v>49</v>
      </c>
      <c r="O1" s="68" t="s">
        <v>819</v>
      </c>
      <c r="P1" s="68" t="s">
        <v>51</v>
      </c>
      <c r="Q1" s="68" t="s">
        <v>52</v>
      </c>
      <c r="R1" s="68" t="s">
        <v>53</v>
      </c>
      <c r="S1" s="68" t="s">
        <v>54</v>
      </c>
      <c r="T1" s="68" t="s">
        <v>55</v>
      </c>
      <c r="U1" s="68" t="s">
        <v>56</v>
      </c>
      <c r="V1" s="68" t="s">
        <v>57</v>
      </c>
      <c r="W1" s="68" t="s">
        <v>58</v>
      </c>
      <c r="X1" s="68" t="s">
        <v>59</v>
      </c>
      <c r="Y1" s="68" t="s">
        <v>60</v>
      </c>
      <c r="Z1" s="68" t="s">
        <v>61</v>
      </c>
    </row>
    <row r="2" spans="1:26" ht="15.9" customHeight="1" x14ac:dyDescent="0.25">
      <c r="A2" s="15" t="s">
        <v>1442</v>
      </c>
      <c r="B2" s="15" t="s">
        <v>81</v>
      </c>
      <c r="C2" s="15" t="s">
        <v>109</v>
      </c>
      <c r="D2" s="15" t="s">
        <v>110</v>
      </c>
      <c r="E2" s="15" t="s">
        <v>66</v>
      </c>
      <c r="F2" s="131" t="s">
        <v>34</v>
      </c>
      <c r="G2" s="131" t="s">
        <v>34</v>
      </c>
      <c r="H2" s="15">
        <v>220</v>
      </c>
      <c r="I2" s="15" t="s">
        <v>86</v>
      </c>
      <c r="J2" s="131" t="s">
        <v>34</v>
      </c>
      <c r="K2" s="15" t="s">
        <v>1443</v>
      </c>
      <c r="L2" s="15" t="s">
        <v>70</v>
      </c>
      <c r="M2" s="15" t="s">
        <v>28</v>
      </c>
      <c r="N2" s="15" t="s">
        <v>72</v>
      </c>
      <c r="O2" s="15" t="s">
        <v>267</v>
      </c>
      <c r="P2" s="15" t="s">
        <v>28</v>
      </c>
      <c r="Q2" s="15">
        <v>7</v>
      </c>
      <c r="R2" s="15" t="s">
        <v>28</v>
      </c>
      <c r="S2" s="133" t="s">
        <v>34</v>
      </c>
      <c r="T2" s="15" t="s">
        <v>74</v>
      </c>
      <c r="U2" s="15" t="s">
        <v>75</v>
      </c>
      <c r="V2" s="10" t="s">
        <v>76</v>
      </c>
      <c r="W2" s="12" t="s">
        <v>1257</v>
      </c>
      <c r="X2" s="15" t="s">
        <v>268</v>
      </c>
      <c r="Y2" s="12" t="s">
        <v>269</v>
      </c>
      <c r="Z2" s="12" t="s">
        <v>865</v>
      </c>
    </row>
    <row r="3" spans="1:26" ht="15.9" customHeight="1" x14ac:dyDescent="0.25">
      <c r="A3" s="10" t="s">
        <v>1444</v>
      </c>
      <c r="B3" s="15" t="s">
        <v>63</v>
      </c>
      <c r="C3" s="15" t="s">
        <v>64</v>
      </c>
      <c r="D3" s="15" t="s">
        <v>65</v>
      </c>
      <c r="E3" s="15" t="s">
        <v>66</v>
      </c>
      <c r="F3" s="131" t="s">
        <v>34</v>
      </c>
      <c r="G3" s="131" t="s">
        <v>34</v>
      </c>
      <c r="H3" s="15">
        <v>700</v>
      </c>
      <c r="I3" s="15" t="s">
        <v>86</v>
      </c>
      <c r="J3" s="131" t="s">
        <v>34</v>
      </c>
      <c r="K3" s="10" t="s">
        <v>69</v>
      </c>
      <c r="L3" s="15" t="s">
        <v>70</v>
      </c>
      <c r="M3" s="15" t="s">
        <v>28</v>
      </c>
      <c r="N3" s="15" t="s">
        <v>72</v>
      </c>
      <c r="O3" s="15">
        <v>15</v>
      </c>
      <c r="P3" s="15" t="s">
        <v>28</v>
      </c>
      <c r="Q3" s="15" t="s">
        <v>28</v>
      </c>
      <c r="R3" s="15" t="s">
        <v>28</v>
      </c>
      <c r="S3" s="133" t="s">
        <v>34</v>
      </c>
      <c r="T3" s="15" t="s">
        <v>360</v>
      </c>
      <c r="U3" s="15" t="s">
        <v>75</v>
      </c>
      <c r="V3" s="10" t="s">
        <v>76</v>
      </c>
      <c r="W3" s="12" t="s">
        <v>1257</v>
      </c>
      <c r="X3" s="15" t="s">
        <v>307</v>
      </c>
      <c r="Y3" s="12" t="s">
        <v>308</v>
      </c>
      <c r="Z3" s="12" t="s">
        <v>1445</v>
      </c>
    </row>
    <row r="4" spans="1:26" ht="15.9" customHeight="1" x14ac:dyDescent="0.25">
      <c r="A4" s="15" t="s">
        <v>1442</v>
      </c>
      <c r="B4" s="10" t="s">
        <v>63</v>
      </c>
      <c r="C4" s="10" t="s">
        <v>238</v>
      </c>
      <c r="D4" s="10" t="s">
        <v>239</v>
      </c>
      <c r="E4" s="10" t="s">
        <v>66</v>
      </c>
      <c r="F4" s="15">
        <v>45.61</v>
      </c>
      <c r="G4" s="15" t="s">
        <v>67</v>
      </c>
      <c r="H4" s="10">
        <f>Table4[[#This Row],[Concentration effective (avant conversion)]]*1000</f>
        <v>45610</v>
      </c>
      <c r="I4" s="15" t="s">
        <v>68</v>
      </c>
      <c r="J4" s="131" t="s">
        <v>34</v>
      </c>
      <c r="K4" s="10" t="s">
        <v>69</v>
      </c>
      <c r="L4" s="15" t="s">
        <v>70</v>
      </c>
      <c r="M4" s="15" t="s">
        <v>87</v>
      </c>
      <c r="N4" s="15" t="s">
        <v>72</v>
      </c>
      <c r="O4" s="15">
        <v>26</v>
      </c>
      <c r="P4" s="15" t="s">
        <v>1446</v>
      </c>
      <c r="Q4" s="50" t="s">
        <v>1447</v>
      </c>
      <c r="R4" s="15" t="s">
        <v>28</v>
      </c>
      <c r="S4" s="133" t="s">
        <v>34</v>
      </c>
      <c r="T4" s="10" t="s">
        <v>113</v>
      </c>
      <c r="U4" s="15" t="s">
        <v>75</v>
      </c>
      <c r="V4" s="10" t="s">
        <v>76</v>
      </c>
      <c r="W4" s="12" t="s">
        <v>1257</v>
      </c>
      <c r="X4" s="10" t="s">
        <v>1265</v>
      </c>
      <c r="Y4" s="25" t="s">
        <v>1266</v>
      </c>
      <c r="Z4" s="25" t="s">
        <v>1448</v>
      </c>
    </row>
    <row r="5" spans="1:26" ht="15.9" customHeight="1" x14ac:dyDescent="0.25">
      <c r="A5" s="10" t="s">
        <v>1449</v>
      </c>
      <c r="B5" s="10" t="s">
        <v>81</v>
      </c>
      <c r="C5" s="10" t="s">
        <v>845</v>
      </c>
      <c r="D5" s="10" t="s">
        <v>846</v>
      </c>
      <c r="E5" s="10" t="s">
        <v>847</v>
      </c>
      <c r="F5" s="15">
        <v>0.83</v>
      </c>
      <c r="G5" s="15" t="s">
        <v>814</v>
      </c>
      <c r="H5" s="10">
        <f>Table4[[#This Row],[Concentration effective (avant conversion)]]*88.905*1000</f>
        <v>73791.150000000009</v>
      </c>
      <c r="I5" s="15" t="s">
        <v>86</v>
      </c>
      <c r="J5" s="131" t="s">
        <v>34</v>
      </c>
      <c r="K5" s="10" t="s">
        <v>1450</v>
      </c>
      <c r="L5" s="15" t="s">
        <v>70</v>
      </c>
      <c r="M5" s="15" t="s">
        <v>87</v>
      </c>
      <c r="N5" s="15" t="s">
        <v>72</v>
      </c>
      <c r="O5" s="15">
        <v>27</v>
      </c>
      <c r="P5" s="15" t="s">
        <v>28</v>
      </c>
      <c r="Q5" s="15">
        <v>7</v>
      </c>
      <c r="R5" s="15" t="s">
        <v>28</v>
      </c>
      <c r="S5" s="133" t="s">
        <v>34</v>
      </c>
      <c r="T5" s="10" t="s">
        <v>360</v>
      </c>
      <c r="U5" s="15" t="s">
        <v>75</v>
      </c>
      <c r="V5" s="10" t="s">
        <v>76</v>
      </c>
      <c r="W5" s="12" t="s">
        <v>1257</v>
      </c>
      <c r="X5" s="10" t="s">
        <v>849</v>
      </c>
      <c r="Y5" s="25" t="s">
        <v>850</v>
      </c>
      <c r="Z5" s="25" t="s">
        <v>851</v>
      </c>
    </row>
    <row r="6" spans="1:26" ht="15.9" customHeight="1" x14ac:dyDescent="0.25">
      <c r="A6" s="10" t="s">
        <v>1451</v>
      </c>
      <c r="B6" s="10" t="s">
        <v>81</v>
      </c>
      <c r="C6" s="10" t="s">
        <v>161</v>
      </c>
      <c r="D6" s="15" t="s">
        <v>83</v>
      </c>
      <c r="E6" s="10" t="s">
        <v>273</v>
      </c>
      <c r="F6" s="131" t="s">
        <v>34</v>
      </c>
      <c r="G6" s="131" t="s">
        <v>34</v>
      </c>
      <c r="H6" s="10">
        <v>217</v>
      </c>
      <c r="I6" s="15" t="s">
        <v>112</v>
      </c>
      <c r="J6" s="15">
        <v>0.45</v>
      </c>
      <c r="K6" s="15" t="s">
        <v>69</v>
      </c>
      <c r="L6" s="15" t="s">
        <v>70</v>
      </c>
      <c r="M6" s="15" t="s">
        <v>87</v>
      </c>
      <c r="N6" s="15" t="s">
        <v>72</v>
      </c>
      <c r="O6" s="15" t="s">
        <v>1452</v>
      </c>
      <c r="P6" s="15">
        <v>50</v>
      </c>
      <c r="Q6" s="15" t="s">
        <v>1453</v>
      </c>
      <c r="R6" s="15">
        <v>0</v>
      </c>
      <c r="S6" s="133" t="s">
        <v>34</v>
      </c>
      <c r="T6" s="10" t="s">
        <v>113</v>
      </c>
      <c r="U6" s="15" t="s">
        <v>75</v>
      </c>
      <c r="V6" s="10" t="s">
        <v>76</v>
      </c>
      <c r="W6" s="25" t="s">
        <v>1274</v>
      </c>
      <c r="X6" s="10" t="s">
        <v>1454</v>
      </c>
      <c r="Y6" s="25" t="s">
        <v>1455</v>
      </c>
      <c r="Z6" s="25" t="s">
        <v>1456</v>
      </c>
    </row>
    <row r="7" spans="1:26" ht="15.9" customHeight="1" x14ac:dyDescent="0.25">
      <c r="A7" s="45" t="s">
        <v>1457</v>
      </c>
      <c r="B7" s="15" t="s">
        <v>63</v>
      </c>
      <c r="C7" s="15" t="s">
        <v>64</v>
      </c>
      <c r="D7" s="15" t="s">
        <v>65</v>
      </c>
      <c r="E7" s="15" t="s">
        <v>1458</v>
      </c>
      <c r="F7" s="131" t="s">
        <v>34</v>
      </c>
      <c r="G7" s="131" t="s">
        <v>34</v>
      </c>
      <c r="H7" s="15">
        <v>53.329166503893532</v>
      </c>
      <c r="I7" s="15" t="s">
        <v>112</v>
      </c>
      <c r="J7" s="15" t="s">
        <v>28</v>
      </c>
      <c r="K7" s="18" t="s">
        <v>163</v>
      </c>
      <c r="L7" s="15" t="s">
        <v>121</v>
      </c>
      <c r="M7" s="15" t="s">
        <v>122</v>
      </c>
      <c r="N7" s="15" t="s">
        <v>72</v>
      </c>
      <c r="O7" s="15">
        <v>15</v>
      </c>
      <c r="P7" s="15">
        <v>45</v>
      </c>
      <c r="Q7" s="15">
        <v>7.7</v>
      </c>
      <c r="R7" s="15" t="s">
        <v>28</v>
      </c>
      <c r="S7" s="133" t="s">
        <v>34</v>
      </c>
      <c r="T7" s="15" t="s">
        <v>74</v>
      </c>
      <c r="U7" s="15" t="s">
        <v>75</v>
      </c>
      <c r="V7" s="15" t="s">
        <v>76</v>
      </c>
      <c r="W7" s="12" t="s">
        <v>1961</v>
      </c>
      <c r="X7" s="15" t="s">
        <v>1459</v>
      </c>
      <c r="Y7" s="12" t="s">
        <v>1460</v>
      </c>
      <c r="Z7" s="17" t="s">
        <v>1461</v>
      </c>
    </row>
    <row r="8" spans="1:26" ht="15.9" customHeight="1" x14ac:dyDescent="0.25">
      <c r="A8" s="45" t="s">
        <v>1442</v>
      </c>
      <c r="B8" s="15" t="s">
        <v>63</v>
      </c>
      <c r="C8" s="15" t="s">
        <v>96</v>
      </c>
      <c r="D8" s="15" t="s">
        <v>97</v>
      </c>
      <c r="E8" s="15" t="s">
        <v>1462</v>
      </c>
      <c r="F8" s="131" t="s">
        <v>34</v>
      </c>
      <c r="G8" s="131" t="s">
        <v>34</v>
      </c>
      <c r="H8" s="15">
        <v>12.9</v>
      </c>
      <c r="I8" s="15" t="s">
        <v>112</v>
      </c>
      <c r="J8" s="15">
        <v>0.45</v>
      </c>
      <c r="K8" s="15" t="s">
        <v>1463</v>
      </c>
      <c r="L8" s="15" t="s">
        <v>121</v>
      </c>
      <c r="M8" s="15" t="s">
        <v>122</v>
      </c>
      <c r="N8" s="15" t="s">
        <v>72</v>
      </c>
      <c r="O8" s="15">
        <v>25</v>
      </c>
      <c r="P8" s="131" t="s">
        <v>190</v>
      </c>
      <c r="Q8" s="15" t="s">
        <v>195</v>
      </c>
      <c r="R8" s="15" t="s">
        <v>28</v>
      </c>
      <c r="S8" s="133" t="s">
        <v>34</v>
      </c>
      <c r="T8" s="15" t="s">
        <v>113</v>
      </c>
      <c r="U8" s="15" t="s">
        <v>75</v>
      </c>
      <c r="V8" s="15" t="s">
        <v>76</v>
      </c>
      <c r="W8" s="12" t="s">
        <v>1961</v>
      </c>
      <c r="X8" s="15" t="s">
        <v>196</v>
      </c>
      <c r="Y8" s="56" t="s">
        <v>197</v>
      </c>
      <c r="Z8" s="17" t="s">
        <v>1464</v>
      </c>
    </row>
    <row r="9" spans="1:26" ht="15.9" customHeight="1" x14ac:dyDescent="0.25">
      <c r="A9" s="15" t="s">
        <v>1442</v>
      </c>
      <c r="B9" s="18" t="s">
        <v>81</v>
      </c>
      <c r="C9" s="18" t="s">
        <v>104</v>
      </c>
      <c r="D9" s="15" t="s">
        <v>105</v>
      </c>
      <c r="E9" s="18" t="s">
        <v>155</v>
      </c>
      <c r="F9" s="131" t="s">
        <v>34</v>
      </c>
      <c r="G9" s="131" t="s">
        <v>34</v>
      </c>
      <c r="H9" s="18">
        <v>25.98</v>
      </c>
      <c r="I9" s="18" t="s">
        <v>112</v>
      </c>
      <c r="J9" s="15">
        <v>0.45</v>
      </c>
      <c r="K9" s="18" t="s">
        <v>1465</v>
      </c>
      <c r="L9" s="18" t="s">
        <v>121</v>
      </c>
      <c r="M9" s="18" t="s">
        <v>122</v>
      </c>
      <c r="N9" s="18" t="s">
        <v>72</v>
      </c>
      <c r="O9" s="18" t="s">
        <v>157</v>
      </c>
      <c r="P9" s="18">
        <v>30</v>
      </c>
      <c r="Q9" s="18" t="s">
        <v>158</v>
      </c>
      <c r="R9" s="15" t="s">
        <v>28</v>
      </c>
      <c r="S9" s="133" t="s">
        <v>34</v>
      </c>
      <c r="T9" s="18" t="s">
        <v>113</v>
      </c>
      <c r="U9" s="18" t="s">
        <v>75</v>
      </c>
      <c r="V9" s="18" t="s">
        <v>76</v>
      </c>
      <c r="W9" s="56" t="s">
        <v>1961</v>
      </c>
      <c r="X9" s="18" t="s">
        <v>152</v>
      </c>
      <c r="Y9" s="56" t="s">
        <v>153</v>
      </c>
      <c r="Z9" s="56" t="s">
        <v>1466</v>
      </c>
    </row>
    <row r="10" spans="1:26" ht="15.9" customHeight="1" x14ac:dyDescent="0.25">
      <c r="A10" s="15" t="s">
        <v>1442</v>
      </c>
      <c r="B10" s="15" t="s">
        <v>81</v>
      </c>
      <c r="C10" s="15" t="s">
        <v>199</v>
      </c>
      <c r="D10" s="15" t="s">
        <v>200</v>
      </c>
      <c r="E10" s="15" t="s">
        <v>155</v>
      </c>
      <c r="F10" s="15">
        <v>0.69</v>
      </c>
      <c r="G10" s="15" t="s">
        <v>67</v>
      </c>
      <c r="H10" s="15">
        <f>Table4[[#This Row],[Concentration effective (avant conversion)]]*1000</f>
        <v>690</v>
      </c>
      <c r="I10" s="15" t="s">
        <v>112</v>
      </c>
      <c r="J10" s="15">
        <v>0.45</v>
      </c>
      <c r="K10" s="15" t="s">
        <v>1467</v>
      </c>
      <c r="L10" s="15" t="s">
        <v>121</v>
      </c>
      <c r="M10" s="15" t="s">
        <v>122</v>
      </c>
      <c r="N10" s="15" t="s">
        <v>72</v>
      </c>
      <c r="O10" s="27">
        <v>24</v>
      </c>
      <c r="P10" s="131" t="s">
        <v>123</v>
      </c>
      <c r="Q10" s="15" t="s">
        <v>1468</v>
      </c>
      <c r="R10" s="15" t="s">
        <v>28</v>
      </c>
      <c r="S10" s="133" t="s">
        <v>34</v>
      </c>
      <c r="T10" s="15" t="s">
        <v>74</v>
      </c>
      <c r="U10" s="15" t="s">
        <v>75</v>
      </c>
      <c r="V10" s="15" t="s">
        <v>76</v>
      </c>
      <c r="W10" s="12" t="s">
        <v>1961</v>
      </c>
      <c r="X10" s="15" t="s">
        <v>126</v>
      </c>
      <c r="Y10" s="12" t="s">
        <v>127</v>
      </c>
      <c r="Z10" s="12" t="s">
        <v>1469</v>
      </c>
    </row>
    <row r="11" spans="1:26" ht="15.9" customHeight="1" x14ac:dyDescent="0.25">
      <c r="A11" s="15" t="s">
        <v>1442</v>
      </c>
      <c r="B11" s="15" t="s">
        <v>81</v>
      </c>
      <c r="C11" s="15" t="s">
        <v>173</v>
      </c>
      <c r="D11" s="15" t="s">
        <v>174</v>
      </c>
      <c r="E11" s="15" t="s">
        <v>1470</v>
      </c>
      <c r="F11" s="15">
        <v>0.83</v>
      </c>
      <c r="G11" s="15" t="s">
        <v>67</v>
      </c>
      <c r="H11" s="15">
        <f>Table4[[#This Row],[Concentration effective (avant conversion)]]*1000</f>
        <v>830</v>
      </c>
      <c r="I11" s="15" t="s">
        <v>112</v>
      </c>
      <c r="J11" s="15">
        <v>0.45</v>
      </c>
      <c r="K11" s="15" t="s">
        <v>1471</v>
      </c>
      <c r="L11" s="15" t="s">
        <v>121</v>
      </c>
      <c r="M11" s="15" t="s">
        <v>122</v>
      </c>
      <c r="N11" s="15" t="s">
        <v>72</v>
      </c>
      <c r="O11" s="27">
        <v>23</v>
      </c>
      <c r="P11" s="131" t="s">
        <v>123</v>
      </c>
      <c r="Q11" s="15" t="s">
        <v>1472</v>
      </c>
      <c r="R11" s="15" t="s">
        <v>28</v>
      </c>
      <c r="S11" s="133" t="s">
        <v>34</v>
      </c>
      <c r="T11" s="15" t="s">
        <v>74</v>
      </c>
      <c r="U11" s="15" t="s">
        <v>75</v>
      </c>
      <c r="V11" s="15" t="s">
        <v>76</v>
      </c>
      <c r="W11" s="12" t="s">
        <v>1965</v>
      </c>
      <c r="X11" s="15" t="s">
        <v>126</v>
      </c>
      <c r="Y11" s="12" t="s">
        <v>127</v>
      </c>
      <c r="Z11" s="12" t="s">
        <v>1473</v>
      </c>
    </row>
    <row r="12" spans="1:26" ht="15.9" customHeight="1" x14ac:dyDescent="0.25">
      <c r="A12" s="45" t="s">
        <v>1442</v>
      </c>
      <c r="B12" s="10" t="s">
        <v>81</v>
      </c>
      <c r="C12" s="10" t="s">
        <v>147</v>
      </c>
      <c r="D12" s="15" t="s">
        <v>83</v>
      </c>
      <c r="E12" s="10" t="s">
        <v>1474</v>
      </c>
      <c r="F12" s="131" t="s">
        <v>34</v>
      </c>
      <c r="G12" s="131" t="s">
        <v>34</v>
      </c>
      <c r="H12" s="10">
        <v>6.7</v>
      </c>
      <c r="I12" s="10" t="s">
        <v>68</v>
      </c>
      <c r="J12" s="131" t="s">
        <v>34</v>
      </c>
      <c r="K12" s="15" t="s">
        <v>69</v>
      </c>
      <c r="L12" s="10" t="s">
        <v>121</v>
      </c>
      <c r="M12" s="10" t="s">
        <v>122</v>
      </c>
      <c r="N12" s="10" t="s">
        <v>72</v>
      </c>
      <c r="O12" s="10" t="s">
        <v>1027</v>
      </c>
      <c r="P12" s="10" t="s">
        <v>1475</v>
      </c>
      <c r="Q12" s="10" t="s">
        <v>1476</v>
      </c>
      <c r="R12" s="10" t="s">
        <v>28</v>
      </c>
      <c r="S12" s="133" t="s">
        <v>34</v>
      </c>
      <c r="T12" s="10" t="s">
        <v>113</v>
      </c>
      <c r="U12" s="10" t="s">
        <v>75</v>
      </c>
      <c r="V12" s="10" t="s">
        <v>76</v>
      </c>
      <c r="W12" s="25" t="s">
        <v>1977</v>
      </c>
      <c r="X12" s="10" t="s">
        <v>1477</v>
      </c>
      <c r="Y12" s="25" t="s">
        <v>1478</v>
      </c>
      <c r="Z12" s="21" t="s">
        <v>1479</v>
      </c>
    </row>
    <row r="13" spans="1:26" ht="15.9" customHeight="1" x14ac:dyDescent="0.25">
      <c r="A13" s="45" t="s">
        <v>1442</v>
      </c>
      <c r="B13" s="15" t="s">
        <v>63</v>
      </c>
      <c r="C13" s="15" t="s">
        <v>186</v>
      </c>
      <c r="D13" s="15" t="s">
        <v>187</v>
      </c>
      <c r="E13" s="15" t="s">
        <v>455</v>
      </c>
      <c r="F13" s="131" t="s">
        <v>34</v>
      </c>
      <c r="G13" s="131" t="s">
        <v>34</v>
      </c>
      <c r="H13" s="15">
        <v>90.88</v>
      </c>
      <c r="I13" s="15" t="s">
        <v>112</v>
      </c>
      <c r="J13" s="15">
        <v>0.45</v>
      </c>
      <c r="K13" s="15" t="s">
        <v>1480</v>
      </c>
      <c r="L13" s="15" t="s">
        <v>121</v>
      </c>
      <c r="M13" s="15" t="s">
        <v>122</v>
      </c>
      <c r="N13" s="15" t="s">
        <v>72</v>
      </c>
      <c r="O13" s="15">
        <v>12</v>
      </c>
      <c r="P13" s="131" t="s">
        <v>190</v>
      </c>
      <c r="Q13" s="15" t="s">
        <v>445</v>
      </c>
      <c r="R13" s="15" t="s">
        <v>28</v>
      </c>
      <c r="S13" s="133" t="s">
        <v>34</v>
      </c>
      <c r="T13" s="15" t="s">
        <v>113</v>
      </c>
      <c r="U13" s="15" t="s">
        <v>75</v>
      </c>
      <c r="V13" s="15" t="s">
        <v>76</v>
      </c>
      <c r="W13" s="12" t="s">
        <v>1962</v>
      </c>
      <c r="X13" s="15" t="s">
        <v>196</v>
      </c>
      <c r="Y13" s="56" t="s">
        <v>197</v>
      </c>
      <c r="Z13" s="17" t="s">
        <v>1481</v>
      </c>
    </row>
    <row r="14" spans="1:26" ht="15.9" customHeight="1" x14ac:dyDescent="0.25">
      <c r="A14" s="45" t="s">
        <v>1442</v>
      </c>
      <c r="B14" s="15" t="s">
        <v>63</v>
      </c>
      <c r="C14" s="15" t="s">
        <v>167</v>
      </c>
      <c r="D14" s="15" t="s">
        <v>168</v>
      </c>
      <c r="E14" s="15" t="s">
        <v>482</v>
      </c>
      <c r="F14" s="131" t="s">
        <v>34</v>
      </c>
      <c r="G14" s="131" t="s">
        <v>34</v>
      </c>
      <c r="H14" s="15">
        <v>291.10000000000002</v>
      </c>
      <c r="I14" s="15" t="s">
        <v>112</v>
      </c>
      <c r="J14" s="15">
        <v>0.45</v>
      </c>
      <c r="K14" s="15" t="s">
        <v>1283</v>
      </c>
      <c r="L14" s="15" t="s">
        <v>121</v>
      </c>
      <c r="M14" s="15" t="s">
        <v>122</v>
      </c>
      <c r="N14" s="15" t="s">
        <v>72</v>
      </c>
      <c r="O14" s="71" t="s">
        <v>171</v>
      </c>
      <c r="P14" s="131" t="s">
        <v>123</v>
      </c>
      <c r="Q14" s="15" t="s">
        <v>869</v>
      </c>
      <c r="R14" s="15" t="s">
        <v>28</v>
      </c>
      <c r="S14" s="133" t="s">
        <v>34</v>
      </c>
      <c r="T14" s="15" t="s">
        <v>113</v>
      </c>
      <c r="U14" s="15" t="s">
        <v>75</v>
      </c>
      <c r="V14" s="15" t="s">
        <v>76</v>
      </c>
      <c r="W14" s="12" t="s">
        <v>1962</v>
      </c>
      <c r="X14" s="15" t="s">
        <v>152</v>
      </c>
      <c r="Y14" s="56" t="s">
        <v>153</v>
      </c>
      <c r="Z14" s="17" t="s">
        <v>2037</v>
      </c>
    </row>
    <row r="15" spans="1:26" ht="15.9" customHeight="1" x14ac:dyDescent="0.25">
      <c r="A15" s="15" t="s">
        <v>1442</v>
      </c>
      <c r="B15" s="10" t="s">
        <v>129</v>
      </c>
      <c r="C15" s="15" t="s">
        <v>217</v>
      </c>
      <c r="D15" s="15" t="s">
        <v>218</v>
      </c>
      <c r="E15" s="15" t="s">
        <v>219</v>
      </c>
      <c r="F15" s="131" t="s">
        <v>34</v>
      </c>
      <c r="G15" s="131" t="s">
        <v>34</v>
      </c>
      <c r="H15" s="15">
        <v>226.13</v>
      </c>
      <c r="I15" s="15" t="s">
        <v>86</v>
      </c>
      <c r="J15" s="131" t="s">
        <v>34</v>
      </c>
      <c r="K15" s="15" t="s">
        <v>1482</v>
      </c>
      <c r="L15" s="15" t="s">
        <v>121</v>
      </c>
      <c r="M15" s="15" t="s">
        <v>122</v>
      </c>
      <c r="N15" s="15" t="s">
        <v>72</v>
      </c>
      <c r="O15" s="27">
        <v>25</v>
      </c>
      <c r="P15" s="131" t="s">
        <v>123</v>
      </c>
      <c r="Q15" s="15" t="s">
        <v>1483</v>
      </c>
      <c r="R15" s="15" t="s">
        <v>28</v>
      </c>
      <c r="S15" s="133" t="s">
        <v>34</v>
      </c>
      <c r="T15" s="15" t="s">
        <v>74</v>
      </c>
      <c r="U15" s="15" t="s">
        <v>75</v>
      </c>
      <c r="V15" s="15" t="s">
        <v>76</v>
      </c>
      <c r="W15" s="12" t="s">
        <v>1962</v>
      </c>
      <c r="X15" s="15" t="s">
        <v>183</v>
      </c>
      <c r="Y15" s="56" t="s">
        <v>883</v>
      </c>
      <c r="Z15" s="12" t="s">
        <v>1484</v>
      </c>
    </row>
    <row r="16" spans="1:26" ht="15.9" customHeight="1" x14ac:dyDescent="0.25">
      <c r="A16" s="10" t="s">
        <v>1451</v>
      </c>
      <c r="B16" s="10" t="s">
        <v>81</v>
      </c>
      <c r="C16" s="10" t="s">
        <v>161</v>
      </c>
      <c r="D16" s="15" t="s">
        <v>83</v>
      </c>
      <c r="E16" s="10" t="s">
        <v>1485</v>
      </c>
      <c r="F16" s="131" t="s">
        <v>34</v>
      </c>
      <c r="G16" s="131" t="s">
        <v>34</v>
      </c>
      <c r="H16" s="10">
        <v>19.803126015859213</v>
      </c>
      <c r="I16" s="10" t="s">
        <v>973</v>
      </c>
      <c r="J16" s="15">
        <v>0.45</v>
      </c>
      <c r="K16" s="18" t="s">
        <v>69</v>
      </c>
      <c r="L16" s="10" t="s">
        <v>121</v>
      </c>
      <c r="M16" s="10" t="s">
        <v>122</v>
      </c>
      <c r="N16" s="10" t="s">
        <v>72</v>
      </c>
      <c r="O16" s="10">
        <v>20</v>
      </c>
      <c r="P16" s="10">
        <v>50</v>
      </c>
      <c r="Q16" s="10">
        <v>6.8</v>
      </c>
      <c r="R16" s="10" t="s">
        <v>28</v>
      </c>
      <c r="S16" s="133" t="s">
        <v>34</v>
      </c>
      <c r="T16" s="10" t="s">
        <v>113</v>
      </c>
      <c r="U16" s="10" t="s">
        <v>75</v>
      </c>
      <c r="V16" s="10" t="s">
        <v>76</v>
      </c>
      <c r="W16" s="25" t="s">
        <v>1966</v>
      </c>
      <c r="X16" s="10" t="s">
        <v>954</v>
      </c>
      <c r="Y16" s="25" t="s">
        <v>955</v>
      </c>
      <c r="Z16" s="25" t="s">
        <v>1486</v>
      </c>
    </row>
    <row r="17" spans="1:26" ht="15.9" customHeight="1" x14ac:dyDescent="0.25">
      <c r="A17" s="15" t="s">
        <v>1442</v>
      </c>
      <c r="B17" s="10" t="s">
        <v>129</v>
      </c>
      <c r="C17" s="15" t="s">
        <v>205</v>
      </c>
      <c r="D17" s="15" t="s">
        <v>180</v>
      </c>
      <c r="E17" s="15" t="s">
        <v>181</v>
      </c>
      <c r="F17" s="131" t="s">
        <v>34</v>
      </c>
      <c r="G17" s="131" t="s">
        <v>34</v>
      </c>
      <c r="H17" s="15">
        <v>2.6850000000000001</v>
      </c>
      <c r="I17" s="15" t="s">
        <v>112</v>
      </c>
      <c r="J17" s="15">
        <v>0.45</v>
      </c>
      <c r="K17" s="15" t="s">
        <v>1487</v>
      </c>
      <c r="L17" s="15" t="s">
        <v>121</v>
      </c>
      <c r="M17" s="15" t="s">
        <v>87</v>
      </c>
      <c r="N17" s="15" t="s">
        <v>72</v>
      </c>
      <c r="O17" s="27">
        <v>25</v>
      </c>
      <c r="P17" s="131" t="s">
        <v>123</v>
      </c>
      <c r="Q17" s="27">
        <v>6.5</v>
      </c>
      <c r="R17" s="15" t="s">
        <v>28</v>
      </c>
      <c r="S17" s="133" t="s">
        <v>34</v>
      </c>
      <c r="T17" s="15" t="s">
        <v>113</v>
      </c>
      <c r="U17" s="15" t="s">
        <v>75</v>
      </c>
      <c r="V17" s="15" t="s">
        <v>76</v>
      </c>
      <c r="W17" s="12" t="s">
        <v>1936</v>
      </c>
      <c r="X17" s="15" t="s">
        <v>183</v>
      </c>
      <c r="Y17" s="56" t="s">
        <v>883</v>
      </c>
      <c r="Z17" s="12" t="s">
        <v>1488</v>
      </c>
    </row>
    <row r="18" spans="1:26" ht="15.9" customHeight="1" x14ac:dyDescent="0.25">
      <c r="A18" s="15" t="s">
        <v>1442</v>
      </c>
      <c r="B18" s="10" t="s">
        <v>129</v>
      </c>
      <c r="C18" s="15" t="s">
        <v>179</v>
      </c>
      <c r="D18" s="15" t="s">
        <v>180</v>
      </c>
      <c r="E18" s="15" t="s">
        <v>181</v>
      </c>
      <c r="F18" s="131" t="s">
        <v>34</v>
      </c>
      <c r="G18" s="131" t="s">
        <v>34</v>
      </c>
      <c r="H18" s="15">
        <v>5.6719999999999997</v>
      </c>
      <c r="I18" s="15" t="s">
        <v>112</v>
      </c>
      <c r="J18" s="15">
        <v>0.45</v>
      </c>
      <c r="K18" s="15" t="s">
        <v>1489</v>
      </c>
      <c r="L18" s="15" t="s">
        <v>121</v>
      </c>
      <c r="M18" s="15" t="s">
        <v>87</v>
      </c>
      <c r="N18" s="15" t="s">
        <v>72</v>
      </c>
      <c r="O18" s="27">
        <v>25</v>
      </c>
      <c r="P18" s="131" t="s">
        <v>123</v>
      </c>
      <c r="Q18" s="27">
        <v>6.5</v>
      </c>
      <c r="R18" s="15" t="s">
        <v>28</v>
      </c>
      <c r="S18" s="133" t="s">
        <v>34</v>
      </c>
      <c r="T18" s="15" t="s">
        <v>113</v>
      </c>
      <c r="U18" s="15" t="s">
        <v>75</v>
      </c>
      <c r="V18" s="15" t="s">
        <v>76</v>
      </c>
      <c r="W18" s="12" t="s">
        <v>1936</v>
      </c>
      <c r="X18" s="15" t="s">
        <v>183</v>
      </c>
      <c r="Y18" s="56" t="s">
        <v>883</v>
      </c>
      <c r="Z18" s="12" t="s">
        <v>1490</v>
      </c>
    </row>
    <row r="19" spans="1:26" ht="15.9" customHeight="1" x14ac:dyDescent="0.25">
      <c r="A19" s="15" t="s">
        <v>1442</v>
      </c>
      <c r="B19" s="15" t="s">
        <v>81</v>
      </c>
      <c r="C19" s="15" t="s">
        <v>109</v>
      </c>
      <c r="D19" s="15" t="s">
        <v>110</v>
      </c>
      <c r="E19" s="15" t="s">
        <v>271</v>
      </c>
      <c r="F19" s="131" t="s">
        <v>34</v>
      </c>
      <c r="G19" s="131" t="s">
        <v>34</v>
      </c>
      <c r="H19" s="15">
        <v>30</v>
      </c>
      <c r="I19" s="15" t="s">
        <v>86</v>
      </c>
      <c r="J19" s="131" t="s">
        <v>34</v>
      </c>
      <c r="K19" s="15" t="s">
        <v>1491</v>
      </c>
      <c r="L19" s="15" t="s">
        <v>70</v>
      </c>
      <c r="M19" s="15" t="s">
        <v>28</v>
      </c>
      <c r="N19" s="15" t="s">
        <v>72</v>
      </c>
      <c r="O19" s="15" t="s">
        <v>267</v>
      </c>
      <c r="P19" s="15" t="s">
        <v>28</v>
      </c>
      <c r="Q19" s="15">
        <v>7</v>
      </c>
      <c r="R19" s="15" t="s">
        <v>28</v>
      </c>
      <c r="S19" s="133" t="s">
        <v>34</v>
      </c>
      <c r="T19" s="15" t="s">
        <v>74</v>
      </c>
      <c r="U19" s="15" t="s">
        <v>75</v>
      </c>
      <c r="V19" s="15" t="s">
        <v>90</v>
      </c>
      <c r="W19" s="133" t="s">
        <v>34</v>
      </c>
      <c r="X19" s="15" t="s">
        <v>268</v>
      </c>
      <c r="Y19" s="12" t="s">
        <v>269</v>
      </c>
      <c r="Z19" s="12" t="s">
        <v>865</v>
      </c>
    </row>
    <row r="20" spans="1:26" ht="15.9" customHeight="1" x14ac:dyDescent="0.25">
      <c r="A20" s="67" t="s">
        <v>1492</v>
      </c>
      <c r="B20" s="15" t="s">
        <v>81</v>
      </c>
      <c r="C20" s="15" t="s">
        <v>161</v>
      </c>
      <c r="D20" s="15" t="s">
        <v>83</v>
      </c>
      <c r="E20" s="15" t="s">
        <v>1493</v>
      </c>
      <c r="F20" s="131" t="s">
        <v>34</v>
      </c>
      <c r="G20" s="131" t="s">
        <v>34</v>
      </c>
      <c r="H20" s="15">
        <v>798</v>
      </c>
      <c r="I20" s="15" t="s">
        <v>112</v>
      </c>
      <c r="J20" s="131" t="s">
        <v>34</v>
      </c>
      <c r="K20" s="18" t="s">
        <v>163</v>
      </c>
      <c r="L20" s="15" t="s">
        <v>121</v>
      </c>
      <c r="M20" s="15" t="s">
        <v>122</v>
      </c>
      <c r="N20" s="15" t="s">
        <v>72</v>
      </c>
      <c r="O20" s="15">
        <v>21.4</v>
      </c>
      <c r="P20" s="15">
        <v>130</v>
      </c>
      <c r="Q20" s="15">
        <v>7.9</v>
      </c>
      <c r="R20" s="15" t="s">
        <v>28</v>
      </c>
      <c r="S20" s="133" t="s">
        <v>34</v>
      </c>
      <c r="T20" s="15" t="s">
        <v>113</v>
      </c>
      <c r="U20" s="15" t="s">
        <v>75</v>
      </c>
      <c r="V20" s="15" t="s">
        <v>90</v>
      </c>
      <c r="W20" s="133" t="s">
        <v>34</v>
      </c>
      <c r="X20" s="15" t="s">
        <v>1459</v>
      </c>
      <c r="Y20" s="12" t="s">
        <v>1460</v>
      </c>
      <c r="Z20" s="12" t="s">
        <v>1494</v>
      </c>
    </row>
    <row r="21" spans="1:26" ht="15.9" customHeight="1" x14ac:dyDescent="0.25">
      <c r="A21" s="15" t="s">
        <v>1457</v>
      </c>
      <c r="B21" s="15" t="s">
        <v>63</v>
      </c>
      <c r="C21" s="15" t="s">
        <v>64</v>
      </c>
      <c r="D21" s="15" t="s">
        <v>65</v>
      </c>
      <c r="E21" s="15" t="s">
        <v>1495</v>
      </c>
      <c r="F21" s="131" t="s">
        <v>34</v>
      </c>
      <c r="G21" s="131" t="s">
        <v>34</v>
      </c>
      <c r="H21" s="15">
        <v>36</v>
      </c>
      <c r="I21" s="15" t="s">
        <v>112</v>
      </c>
      <c r="J21" s="131" t="s">
        <v>34</v>
      </c>
      <c r="K21" s="18" t="s">
        <v>163</v>
      </c>
      <c r="L21" s="15" t="s">
        <v>121</v>
      </c>
      <c r="M21" s="15" t="s">
        <v>122</v>
      </c>
      <c r="N21" s="15" t="s">
        <v>72</v>
      </c>
      <c r="O21" s="15">
        <v>15</v>
      </c>
      <c r="P21" s="15">
        <v>45</v>
      </c>
      <c r="Q21" s="15">
        <v>7.7</v>
      </c>
      <c r="R21" s="15" t="s">
        <v>28</v>
      </c>
      <c r="S21" s="133" t="s">
        <v>34</v>
      </c>
      <c r="T21" s="15" t="s">
        <v>74</v>
      </c>
      <c r="U21" s="15" t="s">
        <v>75</v>
      </c>
      <c r="V21" s="15" t="s">
        <v>90</v>
      </c>
      <c r="W21" s="133" t="s">
        <v>34</v>
      </c>
      <c r="X21" s="15" t="s">
        <v>1459</v>
      </c>
      <c r="Y21" s="12" t="s">
        <v>1460</v>
      </c>
      <c r="Z21" s="17" t="s">
        <v>1496</v>
      </c>
    </row>
    <row r="22" spans="1:26" ht="15.9" customHeight="1" x14ac:dyDescent="0.25">
      <c r="A22" s="15" t="s">
        <v>1457</v>
      </c>
      <c r="B22" s="15" t="s">
        <v>63</v>
      </c>
      <c r="C22" s="15" t="s">
        <v>64</v>
      </c>
      <c r="D22" s="15" t="s">
        <v>65</v>
      </c>
      <c r="E22" s="15" t="s">
        <v>1497</v>
      </c>
      <c r="F22" s="131" t="s">
        <v>34</v>
      </c>
      <c r="G22" s="131" t="s">
        <v>34</v>
      </c>
      <c r="H22" s="15">
        <v>79</v>
      </c>
      <c r="I22" s="15" t="s">
        <v>112</v>
      </c>
      <c r="J22" s="131" t="s">
        <v>34</v>
      </c>
      <c r="K22" s="18" t="s">
        <v>163</v>
      </c>
      <c r="L22" s="15" t="s">
        <v>121</v>
      </c>
      <c r="M22" s="15" t="s">
        <v>122</v>
      </c>
      <c r="N22" s="15" t="s">
        <v>72</v>
      </c>
      <c r="O22" s="15">
        <v>15</v>
      </c>
      <c r="P22" s="15">
        <v>45</v>
      </c>
      <c r="Q22" s="15">
        <v>7.7</v>
      </c>
      <c r="R22" s="15" t="s">
        <v>28</v>
      </c>
      <c r="S22" s="133" t="s">
        <v>34</v>
      </c>
      <c r="T22" s="15" t="s">
        <v>74</v>
      </c>
      <c r="U22" s="15" t="s">
        <v>75</v>
      </c>
      <c r="V22" s="15" t="s">
        <v>90</v>
      </c>
      <c r="W22" s="133" t="s">
        <v>34</v>
      </c>
      <c r="X22" s="15" t="s">
        <v>1459</v>
      </c>
      <c r="Y22" s="12" t="s">
        <v>1460</v>
      </c>
      <c r="Z22" s="17" t="s">
        <v>1496</v>
      </c>
    </row>
    <row r="23" spans="1:26" ht="15.9" customHeight="1" x14ac:dyDescent="0.25">
      <c r="A23" s="15" t="s">
        <v>1457</v>
      </c>
      <c r="B23" s="15" t="s">
        <v>63</v>
      </c>
      <c r="C23" s="15" t="s">
        <v>64</v>
      </c>
      <c r="D23" s="15" t="s">
        <v>65</v>
      </c>
      <c r="E23" s="15" t="s">
        <v>1498</v>
      </c>
      <c r="F23" s="131" t="s">
        <v>34</v>
      </c>
      <c r="G23" s="131" t="s">
        <v>34</v>
      </c>
      <c r="H23" s="15">
        <v>79</v>
      </c>
      <c r="I23" s="15" t="s">
        <v>112</v>
      </c>
      <c r="J23" s="131" t="s">
        <v>34</v>
      </c>
      <c r="K23" s="18" t="s">
        <v>163</v>
      </c>
      <c r="L23" s="15" t="s">
        <v>121</v>
      </c>
      <c r="M23" s="15" t="s">
        <v>122</v>
      </c>
      <c r="N23" s="15" t="s">
        <v>72</v>
      </c>
      <c r="O23" s="15">
        <v>15</v>
      </c>
      <c r="P23" s="15">
        <v>45</v>
      </c>
      <c r="Q23" s="15">
        <v>7.7</v>
      </c>
      <c r="R23" s="15" t="s">
        <v>28</v>
      </c>
      <c r="S23" s="133" t="s">
        <v>34</v>
      </c>
      <c r="T23" s="15" t="s">
        <v>74</v>
      </c>
      <c r="U23" s="15" t="s">
        <v>75</v>
      </c>
      <c r="V23" s="15" t="s">
        <v>90</v>
      </c>
      <c r="W23" s="133" t="s">
        <v>34</v>
      </c>
      <c r="X23" s="15" t="s">
        <v>1459</v>
      </c>
      <c r="Y23" s="12" t="s">
        <v>1460</v>
      </c>
      <c r="Z23" s="17" t="s">
        <v>1499</v>
      </c>
    </row>
    <row r="24" spans="1:26" ht="15.9" customHeight="1" x14ac:dyDescent="0.25">
      <c r="A24" s="67" t="s">
        <v>1500</v>
      </c>
      <c r="B24" s="15" t="s">
        <v>81</v>
      </c>
      <c r="C24" s="15" t="s">
        <v>161</v>
      </c>
      <c r="D24" s="15" t="s">
        <v>83</v>
      </c>
      <c r="E24" s="15" t="s">
        <v>1501</v>
      </c>
      <c r="F24" s="131" t="s">
        <v>34</v>
      </c>
      <c r="G24" s="131" t="s">
        <v>34</v>
      </c>
      <c r="H24" s="15">
        <v>400</v>
      </c>
      <c r="I24" s="15" t="s">
        <v>86</v>
      </c>
      <c r="J24" s="131" t="s">
        <v>34</v>
      </c>
      <c r="K24" s="18" t="s">
        <v>163</v>
      </c>
      <c r="L24" s="15" t="s">
        <v>121</v>
      </c>
      <c r="M24" s="15" t="s">
        <v>122</v>
      </c>
      <c r="N24" s="15" t="s">
        <v>72</v>
      </c>
      <c r="O24" s="15">
        <v>21.4</v>
      </c>
      <c r="P24" s="15">
        <v>130</v>
      </c>
      <c r="Q24" s="15">
        <v>7.9</v>
      </c>
      <c r="R24" s="15" t="s">
        <v>28</v>
      </c>
      <c r="S24" s="133" t="s">
        <v>34</v>
      </c>
      <c r="T24" s="15" t="s">
        <v>74</v>
      </c>
      <c r="U24" s="15" t="s">
        <v>75</v>
      </c>
      <c r="V24" s="15" t="s">
        <v>90</v>
      </c>
      <c r="W24" s="133" t="s">
        <v>34</v>
      </c>
      <c r="X24" s="15" t="s">
        <v>1459</v>
      </c>
      <c r="Y24" s="12" t="s">
        <v>1460</v>
      </c>
      <c r="Z24" s="12" t="s">
        <v>1978</v>
      </c>
    </row>
    <row r="25" spans="1:26" ht="15.9" customHeight="1" x14ac:dyDescent="0.25">
      <c r="A25" s="15" t="s">
        <v>1457</v>
      </c>
      <c r="B25" s="15" t="s">
        <v>81</v>
      </c>
      <c r="C25" s="15" t="s">
        <v>161</v>
      </c>
      <c r="D25" s="15" t="s">
        <v>83</v>
      </c>
      <c r="E25" s="15" t="s">
        <v>1501</v>
      </c>
      <c r="F25" s="131" t="s">
        <v>34</v>
      </c>
      <c r="G25" s="131" t="s">
        <v>34</v>
      </c>
      <c r="H25" s="15">
        <v>92</v>
      </c>
      <c r="I25" s="15" t="s">
        <v>112</v>
      </c>
      <c r="J25" s="131" t="s">
        <v>34</v>
      </c>
      <c r="K25" s="18" t="s">
        <v>163</v>
      </c>
      <c r="L25" s="15" t="s">
        <v>121</v>
      </c>
      <c r="M25" s="15" t="s">
        <v>122</v>
      </c>
      <c r="N25" s="15" t="s">
        <v>72</v>
      </c>
      <c r="O25" s="15">
        <v>21.7</v>
      </c>
      <c r="P25" s="15">
        <v>66</v>
      </c>
      <c r="Q25" s="15">
        <v>7.7</v>
      </c>
      <c r="R25" s="15" t="s">
        <v>28</v>
      </c>
      <c r="S25" s="133" t="s">
        <v>34</v>
      </c>
      <c r="T25" s="15" t="s">
        <v>263</v>
      </c>
      <c r="U25" s="15" t="s">
        <v>75</v>
      </c>
      <c r="V25" s="15" t="s">
        <v>90</v>
      </c>
      <c r="W25" s="133" t="s">
        <v>34</v>
      </c>
      <c r="X25" s="15" t="s">
        <v>1459</v>
      </c>
      <c r="Y25" s="12" t="s">
        <v>1460</v>
      </c>
      <c r="Z25" s="12" t="s">
        <v>1502</v>
      </c>
    </row>
    <row r="26" spans="1:26" ht="15.9" customHeight="1" x14ac:dyDescent="0.25">
      <c r="A26" s="15" t="s">
        <v>1457</v>
      </c>
      <c r="B26" s="15" t="s">
        <v>81</v>
      </c>
      <c r="C26" s="15" t="s">
        <v>161</v>
      </c>
      <c r="D26" s="15" t="s">
        <v>83</v>
      </c>
      <c r="E26" s="15" t="s">
        <v>1501</v>
      </c>
      <c r="F26" s="131" t="s">
        <v>34</v>
      </c>
      <c r="G26" s="131" t="s">
        <v>34</v>
      </c>
      <c r="H26" s="15">
        <v>107</v>
      </c>
      <c r="I26" s="15" t="s">
        <v>112</v>
      </c>
      <c r="J26" s="131" t="s">
        <v>34</v>
      </c>
      <c r="K26" s="18" t="s">
        <v>163</v>
      </c>
      <c r="L26" s="15" t="s">
        <v>121</v>
      </c>
      <c r="M26" s="15" t="s">
        <v>122</v>
      </c>
      <c r="N26" s="15" t="s">
        <v>72</v>
      </c>
      <c r="O26" s="15">
        <v>21.8</v>
      </c>
      <c r="P26" s="15">
        <v>90</v>
      </c>
      <c r="Q26" s="15">
        <v>7.8</v>
      </c>
      <c r="R26" s="15" t="s">
        <v>28</v>
      </c>
      <c r="S26" s="133" t="s">
        <v>34</v>
      </c>
      <c r="T26" s="15" t="s">
        <v>263</v>
      </c>
      <c r="U26" s="15" t="s">
        <v>75</v>
      </c>
      <c r="V26" s="15" t="s">
        <v>90</v>
      </c>
      <c r="W26" s="133" t="s">
        <v>34</v>
      </c>
      <c r="X26" s="15" t="s">
        <v>1459</v>
      </c>
      <c r="Y26" s="12" t="s">
        <v>1460</v>
      </c>
      <c r="Z26" s="17" t="s">
        <v>1502</v>
      </c>
    </row>
    <row r="27" spans="1:26" ht="15.9" customHeight="1" x14ac:dyDescent="0.25">
      <c r="A27" s="15" t="s">
        <v>1457</v>
      </c>
      <c r="B27" s="15" t="s">
        <v>81</v>
      </c>
      <c r="C27" s="15" t="s">
        <v>161</v>
      </c>
      <c r="D27" s="15" t="s">
        <v>83</v>
      </c>
      <c r="E27" s="15" t="s">
        <v>1493</v>
      </c>
      <c r="F27" s="131" t="s">
        <v>34</v>
      </c>
      <c r="G27" s="131" t="s">
        <v>34</v>
      </c>
      <c r="H27" s="15">
        <v>191</v>
      </c>
      <c r="I27" s="15" t="s">
        <v>112</v>
      </c>
      <c r="J27" s="131" t="s">
        <v>34</v>
      </c>
      <c r="K27" s="18" t="s">
        <v>163</v>
      </c>
      <c r="L27" s="15" t="s">
        <v>121</v>
      </c>
      <c r="M27" s="15" t="s">
        <v>122</v>
      </c>
      <c r="N27" s="15" t="s">
        <v>72</v>
      </c>
      <c r="O27" s="15">
        <v>21.7</v>
      </c>
      <c r="P27" s="15">
        <v>66</v>
      </c>
      <c r="Q27" s="15">
        <v>7.7</v>
      </c>
      <c r="R27" s="15" t="s">
        <v>28</v>
      </c>
      <c r="S27" s="133" t="s">
        <v>34</v>
      </c>
      <c r="T27" s="15" t="s">
        <v>263</v>
      </c>
      <c r="U27" s="15" t="s">
        <v>75</v>
      </c>
      <c r="V27" s="15" t="s">
        <v>90</v>
      </c>
      <c r="W27" s="133" t="s">
        <v>34</v>
      </c>
      <c r="X27" s="15" t="s">
        <v>1459</v>
      </c>
      <c r="Y27" s="12" t="s">
        <v>1460</v>
      </c>
      <c r="Z27" s="17" t="s">
        <v>1502</v>
      </c>
    </row>
    <row r="28" spans="1:26" ht="15.9" customHeight="1" x14ac:dyDescent="0.25">
      <c r="A28" s="15" t="s">
        <v>1457</v>
      </c>
      <c r="B28" s="15" t="s">
        <v>81</v>
      </c>
      <c r="C28" s="15" t="s">
        <v>161</v>
      </c>
      <c r="D28" s="15" t="s">
        <v>83</v>
      </c>
      <c r="E28" s="15" t="s">
        <v>1493</v>
      </c>
      <c r="F28" s="131" t="s">
        <v>34</v>
      </c>
      <c r="G28" s="131" t="s">
        <v>34</v>
      </c>
      <c r="H28" s="15">
        <v>300</v>
      </c>
      <c r="I28" s="15" t="s">
        <v>112</v>
      </c>
      <c r="J28" s="131" t="s">
        <v>34</v>
      </c>
      <c r="K28" s="18" t="s">
        <v>163</v>
      </c>
      <c r="L28" s="15" t="s">
        <v>121</v>
      </c>
      <c r="M28" s="15" t="s">
        <v>122</v>
      </c>
      <c r="N28" s="15" t="s">
        <v>72</v>
      </c>
      <c r="O28" s="15">
        <v>21.8</v>
      </c>
      <c r="P28" s="15">
        <v>90</v>
      </c>
      <c r="Q28" s="15">
        <v>7.8</v>
      </c>
      <c r="R28" s="15" t="s">
        <v>28</v>
      </c>
      <c r="S28" s="133" t="s">
        <v>34</v>
      </c>
      <c r="T28" s="15" t="s">
        <v>263</v>
      </c>
      <c r="U28" s="15" t="s">
        <v>75</v>
      </c>
      <c r="V28" s="15" t="s">
        <v>90</v>
      </c>
      <c r="W28" s="133" t="s">
        <v>34</v>
      </c>
      <c r="X28" s="15" t="s">
        <v>1459</v>
      </c>
      <c r="Y28" s="12" t="s">
        <v>1460</v>
      </c>
      <c r="Z28" s="17" t="s">
        <v>1502</v>
      </c>
    </row>
    <row r="29" spans="1:26" ht="15.9" customHeight="1" x14ac:dyDescent="0.25">
      <c r="A29" s="67" t="s">
        <v>1503</v>
      </c>
      <c r="B29" s="15" t="s">
        <v>63</v>
      </c>
      <c r="C29" s="15" t="s">
        <v>64</v>
      </c>
      <c r="D29" s="15" t="s">
        <v>65</v>
      </c>
      <c r="E29" s="15" t="s">
        <v>1504</v>
      </c>
      <c r="F29" s="131" t="s">
        <v>34</v>
      </c>
      <c r="G29" s="131" t="s">
        <v>34</v>
      </c>
      <c r="H29" s="15">
        <v>454</v>
      </c>
      <c r="I29" s="15" t="s">
        <v>112</v>
      </c>
      <c r="J29" s="131" t="s">
        <v>34</v>
      </c>
      <c r="K29" s="18" t="s">
        <v>163</v>
      </c>
      <c r="L29" s="15" t="s">
        <v>121</v>
      </c>
      <c r="M29" s="15" t="s">
        <v>122</v>
      </c>
      <c r="N29" s="15" t="s">
        <v>72</v>
      </c>
      <c r="O29" s="15">
        <v>15</v>
      </c>
      <c r="P29" s="15">
        <v>45</v>
      </c>
      <c r="Q29" s="15">
        <v>7.7</v>
      </c>
      <c r="R29" s="15" t="s">
        <v>28</v>
      </c>
      <c r="S29" s="133" t="s">
        <v>34</v>
      </c>
      <c r="T29" s="15" t="s">
        <v>263</v>
      </c>
      <c r="U29" s="15" t="s">
        <v>75</v>
      </c>
      <c r="V29" s="15" t="s">
        <v>90</v>
      </c>
      <c r="W29" s="133" t="s">
        <v>34</v>
      </c>
      <c r="X29" s="15" t="s">
        <v>1459</v>
      </c>
      <c r="Y29" s="12" t="s">
        <v>1460</v>
      </c>
      <c r="Z29" s="17" t="s">
        <v>1505</v>
      </c>
    </row>
    <row r="30" spans="1:26" ht="15.9" customHeight="1" x14ac:dyDescent="0.25">
      <c r="A30" s="10" t="s">
        <v>1451</v>
      </c>
      <c r="B30" s="10" t="s">
        <v>81</v>
      </c>
      <c r="C30" s="10" t="s">
        <v>161</v>
      </c>
      <c r="D30" s="15" t="s">
        <v>83</v>
      </c>
      <c r="E30" s="10" t="s">
        <v>962</v>
      </c>
      <c r="F30" s="131" t="s">
        <v>34</v>
      </c>
      <c r="G30" s="131" t="s">
        <v>34</v>
      </c>
      <c r="H30" s="10">
        <v>25.83</v>
      </c>
      <c r="I30" s="10" t="s">
        <v>957</v>
      </c>
      <c r="J30" s="131" t="s">
        <v>34</v>
      </c>
      <c r="K30" s="10" t="s">
        <v>1506</v>
      </c>
      <c r="L30" s="10" t="s">
        <v>121</v>
      </c>
      <c r="M30" s="10" t="s">
        <v>122</v>
      </c>
      <c r="N30" s="10" t="s">
        <v>72</v>
      </c>
      <c r="O30" s="10">
        <v>20</v>
      </c>
      <c r="P30" s="10">
        <v>50</v>
      </c>
      <c r="Q30" s="10">
        <v>6.8</v>
      </c>
      <c r="R30" s="10" t="s">
        <v>28</v>
      </c>
      <c r="S30" s="133" t="s">
        <v>34</v>
      </c>
      <c r="T30" s="10" t="s">
        <v>263</v>
      </c>
      <c r="U30" s="10" t="s">
        <v>75</v>
      </c>
      <c r="V30" s="10" t="s">
        <v>90</v>
      </c>
      <c r="W30" s="133" t="s">
        <v>34</v>
      </c>
      <c r="X30" s="10" t="s">
        <v>954</v>
      </c>
      <c r="Y30" s="25" t="s">
        <v>955</v>
      </c>
      <c r="Z30" s="21" t="s">
        <v>956</v>
      </c>
    </row>
    <row r="31" spans="1:26" ht="15.9" customHeight="1" x14ac:dyDescent="0.25">
      <c r="A31" s="10" t="s">
        <v>1451</v>
      </c>
      <c r="B31" s="10" t="s">
        <v>81</v>
      </c>
      <c r="C31" s="10" t="s">
        <v>161</v>
      </c>
      <c r="D31" s="15" t="s">
        <v>83</v>
      </c>
      <c r="E31" s="10" t="s">
        <v>968</v>
      </c>
      <c r="F31" s="131" t="s">
        <v>34</v>
      </c>
      <c r="G31" s="131" t="s">
        <v>34</v>
      </c>
      <c r="H31" s="10">
        <v>24.46</v>
      </c>
      <c r="I31" s="10" t="s">
        <v>957</v>
      </c>
      <c r="J31" s="131" t="s">
        <v>34</v>
      </c>
      <c r="K31" s="10" t="s">
        <v>1507</v>
      </c>
      <c r="L31" s="10" t="s">
        <v>121</v>
      </c>
      <c r="M31" s="10" t="s">
        <v>122</v>
      </c>
      <c r="N31" s="10" t="s">
        <v>72</v>
      </c>
      <c r="O31" s="10">
        <v>20</v>
      </c>
      <c r="P31" s="10">
        <v>50</v>
      </c>
      <c r="Q31" s="10">
        <v>6.8</v>
      </c>
      <c r="R31" s="10" t="s">
        <v>28</v>
      </c>
      <c r="S31" s="133" t="s">
        <v>34</v>
      </c>
      <c r="T31" s="10" t="s">
        <v>263</v>
      </c>
      <c r="U31" s="10" t="s">
        <v>75</v>
      </c>
      <c r="V31" s="10" t="s">
        <v>90</v>
      </c>
      <c r="W31" s="133" t="s">
        <v>34</v>
      </c>
      <c r="X31" s="10" t="s">
        <v>954</v>
      </c>
      <c r="Y31" s="25" t="s">
        <v>955</v>
      </c>
      <c r="Z31" s="25" t="s">
        <v>956</v>
      </c>
    </row>
    <row r="32" spans="1:26" ht="15.9" customHeight="1" x14ac:dyDescent="0.25">
      <c r="A32" s="10" t="s">
        <v>1451</v>
      </c>
      <c r="B32" s="10" t="s">
        <v>81</v>
      </c>
      <c r="C32" s="10" t="s">
        <v>161</v>
      </c>
      <c r="D32" s="15" t="s">
        <v>83</v>
      </c>
      <c r="E32" s="10" t="s">
        <v>962</v>
      </c>
      <c r="F32" s="131" t="s">
        <v>34</v>
      </c>
      <c r="G32" s="131" t="s">
        <v>34</v>
      </c>
      <c r="H32" s="10">
        <v>29.44</v>
      </c>
      <c r="I32" s="10" t="s">
        <v>959</v>
      </c>
      <c r="J32" s="131" t="s">
        <v>34</v>
      </c>
      <c r="K32" s="10" t="s">
        <v>1508</v>
      </c>
      <c r="L32" s="10" t="s">
        <v>121</v>
      </c>
      <c r="M32" s="10" t="s">
        <v>122</v>
      </c>
      <c r="N32" s="10" t="s">
        <v>72</v>
      </c>
      <c r="O32" s="10">
        <v>20</v>
      </c>
      <c r="P32" s="10">
        <v>50</v>
      </c>
      <c r="Q32" s="10">
        <v>6.8</v>
      </c>
      <c r="R32" s="10" t="s">
        <v>28</v>
      </c>
      <c r="S32" s="133" t="s">
        <v>34</v>
      </c>
      <c r="T32" s="10" t="s">
        <v>263</v>
      </c>
      <c r="U32" s="10" t="s">
        <v>75</v>
      </c>
      <c r="V32" s="10" t="s">
        <v>90</v>
      </c>
      <c r="W32" s="133" t="s">
        <v>34</v>
      </c>
      <c r="X32" s="10" t="s">
        <v>954</v>
      </c>
      <c r="Y32" s="25" t="s">
        <v>955</v>
      </c>
      <c r="Z32" s="25" t="s">
        <v>956</v>
      </c>
    </row>
    <row r="33" spans="1:26" ht="15.9" customHeight="1" x14ac:dyDescent="0.25">
      <c r="A33" s="10" t="s">
        <v>1451</v>
      </c>
      <c r="B33" s="15" t="s">
        <v>81</v>
      </c>
      <c r="C33" s="10" t="s">
        <v>161</v>
      </c>
      <c r="D33" s="15" t="s">
        <v>83</v>
      </c>
      <c r="E33" s="10" t="s">
        <v>962</v>
      </c>
      <c r="F33" s="131" t="s">
        <v>34</v>
      </c>
      <c r="G33" s="131" t="s">
        <v>34</v>
      </c>
      <c r="H33" s="10">
        <v>32.619999999999997</v>
      </c>
      <c r="I33" s="10" t="s">
        <v>952</v>
      </c>
      <c r="J33" s="131" t="s">
        <v>34</v>
      </c>
      <c r="K33" s="15" t="s">
        <v>1509</v>
      </c>
      <c r="L33" s="10" t="s">
        <v>121</v>
      </c>
      <c r="M33" s="10" t="s">
        <v>122</v>
      </c>
      <c r="N33" s="15" t="s">
        <v>72</v>
      </c>
      <c r="O33" s="10">
        <v>20</v>
      </c>
      <c r="P33" s="10">
        <v>50</v>
      </c>
      <c r="Q33" s="15">
        <v>6.8</v>
      </c>
      <c r="R33" s="10" t="s">
        <v>28</v>
      </c>
      <c r="S33" s="133" t="s">
        <v>34</v>
      </c>
      <c r="T33" s="10" t="s">
        <v>263</v>
      </c>
      <c r="U33" s="15" t="s">
        <v>75</v>
      </c>
      <c r="V33" s="10" t="s">
        <v>90</v>
      </c>
      <c r="W33" s="133" t="s">
        <v>34</v>
      </c>
      <c r="X33" s="10" t="s">
        <v>954</v>
      </c>
      <c r="Y33" s="25" t="s">
        <v>955</v>
      </c>
      <c r="Z33" s="17" t="s">
        <v>956</v>
      </c>
    </row>
    <row r="34" spans="1:26" ht="15.9" customHeight="1" x14ac:dyDescent="0.25">
      <c r="A34" s="10" t="s">
        <v>1451</v>
      </c>
      <c r="B34" s="15" t="s">
        <v>81</v>
      </c>
      <c r="C34" s="10" t="s">
        <v>161</v>
      </c>
      <c r="D34" s="15" t="s">
        <v>83</v>
      </c>
      <c r="E34" s="10" t="s">
        <v>968</v>
      </c>
      <c r="F34" s="131" t="s">
        <v>34</v>
      </c>
      <c r="G34" s="131" t="s">
        <v>34</v>
      </c>
      <c r="H34" s="10">
        <v>26.98</v>
      </c>
      <c r="I34" s="10" t="s">
        <v>952</v>
      </c>
      <c r="J34" s="131" t="s">
        <v>34</v>
      </c>
      <c r="K34" s="15" t="s">
        <v>1510</v>
      </c>
      <c r="L34" s="10" t="s">
        <v>121</v>
      </c>
      <c r="M34" s="10" t="s">
        <v>122</v>
      </c>
      <c r="N34" s="15" t="s">
        <v>72</v>
      </c>
      <c r="O34" s="10">
        <v>20</v>
      </c>
      <c r="P34" s="10">
        <v>50</v>
      </c>
      <c r="Q34" s="15">
        <v>6.8</v>
      </c>
      <c r="R34" s="10" t="s">
        <v>28</v>
      </c>
      <c r="S34" s="133" t="s">
        <v>34</v>
      </c>
      <c r="T34" s="10" t="s">
        <v>263</v>
      </c>
      <c r="U34" s="15" t="s">
        <v>75</v>
      </c>
      <c r="V34" s="10" t="s">
        <v>90</v>
      </c>
      <c r="W34" s="133" t="s">
        <v>34</v>
      </c>
      <c r="X34" s="10" t="s">
        <v>954</v>
      </c>
      <c r="Y34" s="25" t="s">
        <v>955</v>
      </c>
      <c r="Z34" s="12" t="s">
        <v>956</v>
      </c>
    </row>
    <row r="35" spans="1:26" ht="15.9" customHeight="1" x14ac:dyDescent="0.25">
      <c r="A35" s="10" t="s">
        <v>1451</v>
      </c>
      <c r="B35" s="10" t="s">
        <v>81</v>
      </c>
      <c r="C35" s="10" t="s">
        <v>161</v>
      </c>
      <c r="D35" s="15" t="s">
        <v>83</v>
      </c>
      <c r="E35" s="10" t="s">
        <v>968</v>
      </c>
      <c r="F35" s="131" t="s">
        <v>34</v>
      </c>
      <c r="G35" s="131" t="s">
        <v>34</v>
      </c>
      <c r="H35" s="10">
        <v>27.23</v>
      </c>
      <c r="I35" s="10" t="s">
        <v>959</v>
      </c>
      <c r="J35" s="131" t="s">
        <v>34</v>
      </c>
      <c r="K35" s="10" t="s">
        <v>1511</v>
      </c>
      <c r="L35" s="10" t="s">
        <v>121</v>
      </c>
      <c r="M35" s="10" t="s">
        <v>122</v>
      </c>
      <c r="N35" s="10" t="s">
        <v>72</v>
      </c>
      <c r="O35" s="10">
        <v>20</v>
      </c>
      <c r="P35" s="10">
        <v>50</v>
      </c>
      <c r="Q35" s="10">
        <v>6.8</v>
      </c>
      <c r="R35" s="10" t="s">
        <v>28</v>
      </c>
      <c r="S35" s="133" t="s">
        <v>34</v>
      </c>
      <c r="T35" s="10" t="s">
        <v>263</v>
      </c>
      <c r="U35" s="10" t="s">
        <v>75</v>
      </c>
      <c r="V35" s="10" t="s">
        <v>90</v>
      </c>
      <c r="W35" s="133" t="s">
        <v>34</v>
      </c>
      <c r="X35" s="10" t="s">
        <v>954</v>
      </c>
      <c r="Y35" s="25" t="s">
        <v>955</v>
      </c>
      <c r="Z35" s="25" t="s">
        <v>956</v>
      </c>
    </row>
    <row r="36" spans="1:26" ht="15.9" customHeight="1" x14ac:dyDescent="0.25">
      <c r="A36" s="10" t="s">
        <v>1451</v>
      </c>
      <c r="B36" s="10" t="s">
        <v>81</v>
      </c>
      <c r="C36" s="10" t="s">
        <v>161</v>
      </c>
      <c r="D36" s="15" t="s">
        <v>83</v>
      </c>
      <c r="E36" s="10" t="s">
        <v>1485</v>
      </c>
      <c r="F36" s="131" t="s">
        <v>34</v>
      </c>
      <c r="G36" s="131" t="s">
        <v>34</v>
      </c>
      <c r="H36" s="10">
        <v>44.87</v>
      </c>
      <c r="I36" s="10" t="s">
        <v>957</v>
      </c>
      <c r="J36" s="15">
        <v>0.45</v>
      </c>
      <c r="K36" s="10" t="s">
        <v>1512</v>
      </c>
      <c r="L36" s="10" t="s">
        <v>121</v>
      </c>
      <c r="M36" s="10" t="s">
        <v>122</v>
      </c>
      <c r="N36" s="10" t="s">
        <v>72</v>
      </c>
      <c r="O36" s="10">
        <v>20</v>
      </c>
      <c r="P36" s="10">
        <v>50</v>
      </c>
      <c r="Q36" s="10">
        <v>6.8</v>
      </c>
      <c r="R36" s="10" t="s">
        <v>28</v>
      </c>
      <c r="S36" s="133" t="s">
        <v>34</v>
      </c>
      <c r="T36" s="10" t="s">
        <v>113</v>
      </c>
      <c r="U36" s="10" t="s">
        <v>75</v>
      </c>
      <c r="V36" s="10" t="s">
        <v>1022</v>
      </c>
      <c r="W36" s="133" t="s">
        <v>34</v>
      </c>
      <c r="X36" s="10" t="s">
        <v>954</v>
      </c>
      <c r="Y36" s="25" t="s">
        <v>955</v>
      </c>
      <c r="Z36" s="21" t="s">
        <v>1513</v>
      </c>
    </row>
    <row r="37" spans="1:26" ht="15.9" customHeight="1" x14ac:dyDescent="0.25">
      <c r="A37" s="10" t="s">
        <v>1451</v>
      </c>
      <c r="B37" s="10" t="s">
        <v>81</v>
      </c>
      <c r="C37" s="10" t="s">
        <v>161</v>
      </c>
      <c r="D37" s="15" t="s">
        <v>83</v>
      </c>
      <c r="E37" s="10" t="s">
        <v>1485</v>
      </c>
      <c r="F37" s="131" t="s">
        <v>34</v>
      </c>
      <c r="G37" s="131" t="s">
        <v>34</v>
      </c>
      <c r="H37" s="10">
        <v>48.39</v>
      </c>
      <c r="I37" s="10" t="s">
        <v>959</v>
      </c>
      <c r="J37" s="131" t="s">
        <v>34</v>
      </c>
      <c r="K37" s="10" t="s">
        <v>1514</v>
      </c>
      <c r="L37" s="10" t="s">
        <v>121</v>
      </c>
      <c r="M37" s="10" t="s">
        <v>122</v>
      </c>
      <c r="N37" s="10" t="s">
        <v>72</v>
      </c>
      <c r="O37" s="10">
        <v>20</v>
      </c>
      <c r="P37" s="10">
        <v>50</v>
      </c>
      <c r="Q37" s="10">
        <v>6.8</v>
      </c>
      <c r="R37" s="10" t="s">
        <v>28</v>
      </c>
      <c r="S37" s="133" t="s">
        <v>34</v>
      </c>
      <c r="T37" s="10" t="s">
        <v>113</v>
      </c>
      <c r="U37" s="10" t="s">
        <v>75</v>
      </c>
      <c r="V37" s="15" t="s">
        <v>90</v>
      </c>
      <c r="W37" s="133" t="s">
        <v>34</v>
      </c>
      <c r="X37" s="10" t="s">
        <v>954</v>
      </c>
      <c r="Y37" s="25" t="s">
        <v>955</v>
      </c>
      <c r="Z37" s="21" t="s">
        <v>1513</v>
      </c>
    </row>
    <row r="38" spans="1:26" ht="15.9" customHeight="1" x14ac:dyDescent="0.25">
      <c r="A38" s="10" t="s">
        <v>1451</v>
      </c>
      <c r="B38" s="15" t="s">
        <v>81</v>
      </c>
      <c r="C38" s="10" t="s">
        <v>161</v>
      </c>
      <c r="D38" s="15" t="s">
        <v>83</v>
      </c>
      <c r="E38" s="10" t="s">
        <v>1485</v>
      </c>
      <c r="F38" s="131" t="s">
        <v>34</v>
      </c>
      <c r="G38" s="131" t="s">
        <v>34</v>
      </c>
      <c r="H38" s="10">
        <v>54.71</v>
      </c>
      <c r="I38" s="10" t="s">
        <v>952</v>
      </c>
      <c r="J38" s="131" t="s">
        <v>34</v>
      </c>
      <c r="K38" s="15" t="s">
        <v>1515</v>
      </c>
      <c r="L38" s="10" t="s">
        <v>121</v>
      </c>
      <c r="M38" s="10" t="s">
        <v>122</v>
      </c>
      <c r="N38" s="15" t="s">
        <v>72</v>
      </c>
      <c r="O38" s="10">
        <v>20</v>
      </c>
      <c r="P38" s="10">
        <v>50</v>
      </c>
      <c r="Q38" s="15">
        <v>6.8</v>
      </c>
      <c r="R38" s="10" t="s">
        <v>28</v>
      </c>
      <c r="S38" s="133" t="s">
        <v>34</v>
      </c>
      <c r="T38" s="10" t="s">
        <v>113</v>
      </c>
      <c r="U38" s="15" t="s">
        <v>75</v>
      </c>
      <c r="V38" s="15" t="s">
        <v>90</v>
      </c>
      <c r="W38" s="133" t="s">
        <v>34</v>
      </c>
      <c r="X38" s="10" t="s">
        <v>954</v>
      </c>
      <c r="Y38" s="25" t="s">
        <v>955</v>
      </c>
      <c r="Z38" s="12" t="s">
        <v>1513</v>
      </c>
    </row>
    <row r="39" spans="1:26" ht="15.9" customHeight="1" x14ac:dyDescent="0.25">
      <c r="A39" s="10" t="s">
        <v>1451</v>
      </c>
      <c r="B39" s="10" t="s">
        <v>81</v>
      </c>
      <c r="C39" s="10" t="s">
        <v>161</v>
      </c>
      <c r="D39" s="15" t="s">
        <v>83</v>
      </c>
      <c r="E39" s="10" t="s">
        <v>965</v>
      </c>
      <c r="F39" s="131" t="s">
        <v>34</v>
      </c>
      <c r="G39" s="131" t="s">
        <v>34</v>
      </c>
      <c r="H39" s="10">
        <v>46.89</v>
      </c>
      <c r="I39" s="10" t="s">
        <v>957</v>
      </c>
      <c r="J39" s="131" t="s">
        <v>34</v>
      </c>
      <c r="K39" s="10" t="s">
        <v>1516</v>
      </c>
      <c r="L39" s="10" t="s">
        <v>121</v>
      </c>
      <c r="M39" s="10" t="s">
        <v>122</v>
      </c>
      <c r="N39" s="10" t="s">
        <v>72</v>
      </c>
      <c r="O39" s="10">
        <v>20</v>
      </c>
      <c r="P39" s="10">
        <v>50</v>
      </c>
      <c r="Q39" s="10">
        <v>6.8</v>
      </c>
      <c r="R39" s="10" t="s">
        <v>28</v>
      </c>
      <c r="S39" s="133" t="s">
        <v>34</v>
      </c>
      <c r="T39" s="10" t="s">
        <v>263</v>
      </c>
      <c r="U39" s="10" t="s">
        <v>75</v>
      </c>
      <c r="V39" s="10" t="s">
        <v>90</v>
      </c>
      <c r="W39" s="133" t="s">
        <v>34</v>
      </c>
      <c r="X39" s="10" t="s">
        <v>954</v>
      </c>
      <c r="Y39" s="25" t="s">
        <v>955</v>
      </c>
      <c r="Z39" s="25" t="s">
        <v>956</v>
      </c>
    </row>
    <row r="40" spans="1:26" ht="15.9" customHeight="1" x14ac:dyDescent="0.25">
      <c r="A40" s="10" t="s">
        <v>1451</v>
      </c>
      <c r="B40" s="10" t="s">
        <v>81</v>
      </c>
      <c r="C40" s="10" t="s">
        <v>161</v>
      </c>
      <c r="D40" s="15" t="s">
        <v>83</v>
      </c>
      <c r="E40" s="10" t="s">
        <v>971</v>
      </c>
      <c r="F40" s="131" t="s">
        <v>34</v>
      </c>
      <c r="G40" s="131" t="s">
        <v>34</v>
      </c>
      <c r="H40" s="10">
        <v>53.13</v>
      </c>
      <c r="I40" s="10" t="s">
        <v>957</v>
      </c>
      <c r="J40" s="131" t="s">
        <v>34</v>
      </c>
      <c r="K40" s="10" t="s">
        <v>1517</v>
      </c>
      <c r="L40" s="10" t="s">
        <v>121</v>
      </c>
      <c r="M40" s="10" t="s">
        <v>122</v>
      </c>
      <c r="N40" s="10" t="s">
        <v>72</v>
      </c>
      <c r="O40" s="10">
        <v>20</v>
      </c>
      <c r="P40" s="10">
        <v>50</v>
      </c>
      <c r="Q40" s="10">
        <v>6.8</v>
      </c>
      <c r="R40" s="10" t="s">
        <v>28</v>
      </c>
      <c r="S40" s="133" t="s">
        <v>34</v>
      </c>
      <c r="T40" s="10" t="s">
        <v>263</v>
      </c>
      <c r="U40" s="10" t="s">
        <v>75</v>
      </c>
      <c r="V40" s="10" t="s">
        <v>90</v>
      </c>
      <c r="W40" s="133" t="s">
        <v>34</v>
      </c>
      <c r="X40" s="10" t="s">
        <v>954</v>
      </c>
      <c r="Y40" s="25" t="s">
        <v>955</v>
      </c>
      <c r="Z40" s="25" t="s">
        <v>956</v>
      </c>
    </row>
    <row r="41" spans="1:26" ht="15.9" customHeight="1" x14ac:dyDescent="0.25">
      <c r="A41" s="10" t="s">
        <v>1451</v>
      </c>
      <c r="B41" s="10" t="s">
        <v>81</v>
      </c>
      <c r="C41" s="10" t="s">
        <v>161</v>
      </c>
      <c r="D41" s="15" t="s">
        <v>83</v>
      </c>
      <c r="E41" s="10" t="s">
        <v>965</v>
      </c>
      <c r="F41" s="131" t="s">
        <v>34</v>
      </c>
      <c r="G41" s="131" t="s">
        <v>34</v>
      </c>
      <c r="H41" s="10">
        <v>50.46</v>
      </c>
      <c r="I41" s="10" t="s">
        <v>959</v>
      </c>
      <c r="J41" s="131" t="s">
        <v>34</v>
      </c>
      <c r="K41" s="10" t="s">
        <v>1518</v>
      </c>
      <c r="L41" s="10" t="s">
        <v>121</v>
      </c>
      <c r="M41" s="10" t="s">
        <v>122</v>
      </c>
      <c r="N41" s="10" t="s">
        <v>72</v>
      </c>
      <c r="O41" s="10">
        <v>20</v>
      </c>
      <c r="P41" s="10">
        <v>50</v>
      </c>
      <c r="Q41" s="10">
        <v>6.8</v>
      </c>
      <c r="R41" s="10" t="s">
        <v>28</v>
      </c>
      <c r="S41" s="133" t="s">
        <v>34</v>
      </c>
      <c r="T41" s="10" t="s">
        <v>263</v>
      </c>
      <c r="U41" s="10" t="s">
        <v>75</v>
      </c>
      <c r="V41" s="10" t="s">
        <v>90</v>
      </c>
      <c r="W41" s="133" t="s">
        <v>34</v>
      </c>
      <c r="X41" s="10" t="s">
        <v>954</v>
      </c>
      <c r="Y41" s="25" t="s">
        <v>955</v>
      </c>
      <c r="Z41" s="25" t="s">
        <v>956</v>
      </c>
    </row>
    <row r="42" spans="1:26" ht="15.9" customHeight="1" x14ac:dyDescent="0.25">
      <c r="A42" s="10" t="s">
        <v>1451</v>
      </c>
      <c r="B42" s="15" t="s">
        <v>81</v>
      </c>
      <c r="C42" s="10" t="s">
        <v>161</v>
      </c>
      <c r="D42" s="15" t="s">
        <v>83</v>
      </c>
      <c r="E42" s="10" t="s">
        <v>965</v>
      </c>
      <c r="F42" s="131" t="s">
        <v>34</v>
      </c>
      <c r="G42" s="131" t="s">
        <v>34</v>
      </c>
      <c r="H42" s="10">
        <v>56.37</v>
      </c>
      <c r="I42" s="10" t="s">
        <v>952</v>
      </c>
      <c r="J42" s="131" t="s">
        <v>34</v>
      </c>
      <c r="K42" s="15" t="s">
        <v>1519</v>
      </c>
      <c r="L42" s="10" t="s">
        <v>121</v>
      </c>
      <c r="M42" s="10" t="s">
        <v>122</v>
      </c>
      <c r="N42" s="15" t="s">
        <v>72</v>
      </c>
      <c r="O42" s="10">
        <v>20</v>
      </c>
      <c r="P42" s="10">
        <v>50</v>
      </c>
      <c r="Q42" s="15">
        <v>6.8</v>
      </c>
      <c r="R42" s="10" t="s">
        <v>28</v>
      </c>
      <c r="S42" s="133" t="s">
        <v>34</v>
      </c>
      <c r="T42" s="10" t="s">
        <v>263</v>
      </c>
      <c r="U42" s="15" t="s">
        <v>75</v>
      </c>
      <c r="V42" s="10" t="s">
        <v>90</v>
      </c>
      <c r="W42" s="133" t="s">
        <v>34</v>
      </c>
      <c r="X42" s="10" t="s">
        <v>954</v>
      </c>
      <c r="Y42" s="25" t="s">
        <v>955</v>
      </c>
      <c r="Z42" s="12" t="s">
        <v>956</v>
      </c>
    </row>
    <row r="43" spans="1:26" ht="15.9" customHeight="1" x14ac:dyDescent="0.25">
      <c r="A43" s="10" t="s">
        <v>1451</v>
      </c>
      <c r="B43" s="10" t="s">
        <v>81</v>
      </c>
      <c r="C43" s="10" t="s">
        <v>161</v>
      </c>
      <c r="D43" s="15" t="s">
        <v>83</v>
      </c>
      <c r="E43" s="10" t="s">
        <v>1520</v>
      </c>
      <c r="F43" s="131" t="s">
        <v>34</v>
      </c>
      <c r="G43" s="131" t="s">
        <v>34</v>
      </c>
      <c r="H43" s="10">
        <v>149.21</v>
      </c>
      <c r="I43" s="10" t="s">
        <v>957</v>
      </c>
      <c r="J43" s="131" t="s">
        <v>34</v>
      </c>
      <c r="K43" s="10" t="s">
        <v>1521</v>
      </c>
      <c r="L43" s="10" t="s">
        <v>121</v>
      </c>
      <c r="M43" s="10" t="s">
        <v>122</v>
      </c>
      <c r="N43" s="10" t="s">
        <v>72</v>
      </c>
      <c r="O43" s="10">
        <v>20</v>
      </c>
      <c r="P43" s="10">
        <v>50</v>
      </c>
      <c r="Q43" s="10">
        <v>6.8</v>
      </c>
      <c r="R43" s="10" t="s">
        <v>28</v>
      </c>
      <c r="S43" s="133" t="s">
        <v>34</v>
      </c>
      <c r="T43" s="10" t="s">
        <v>113</v>
      </c>
      <c r="U43" s="10" t="s">
        <v>75</v>
      </c>
      <c r="V43" s="15" t="s">
        <v>90</v>
      </c>
      <c r="W43" s="133" t="s">
        <v>34</v>
      </c>
      <c r="X43" s="10" t="s">
        <v>954</v>
      </c>
      <c r="Y43" s="25" t="s">
        <v>955</v>
      </c>
      <c r="Z43" s="25" t="s">
        <v>1513</v>
      </c>
    </row>
    <row r="44" spans="1:26" ht="15.9" customHeight="1" x14ac:dyDescent="0.25">
      <c r="A44" s="10" t="s">
        <v>1451</v>
      </c>
      <c r="B44" s="10" t="s">
        <v>81</v>
      </c>
      <c r="C44" s="10" t="s">
        <v>161</v>
      </c>
      <c r="D44" s="15" t="s">
        <v>83</v>
      </c>
      <c r="E44" s="10" t="s">
        <v>971</v>
      </c>
      <c r="F44" s="131" t="s">
        <v>34</v>
      </c>
      <c r="G44" s="131" t="s">
        <v>34</v>
      </c>
      <c r="H44" s="10">
        <v>57.26</v>
      </c>
      <c r="I44" s="10" t="s">
        <v>959</v>
      </c>
      <c r="J44" s="131" t="s">
        <v>34</v>
      </c>
      <c r="K44" s="10" t="s">
        <v>1522</v>
      </c>
      <c r="L44" s="10" t="s">
        <v>121</v>
      </c>
      <c r="M44" s="10" t="s">
        <v>122</v>
      </c>
      <c r="N44" s="10" t="s">
        <v>72</v>
      </c>
      <c r="O44" s="10">
        <v>20</v>
      </c>
      <c r="P44" s="10">
        <v>50</v>
      </c>
      <c r="Q44" s="10">
        <v>6.8</v>
      </c>
      <c r="R44" s="10" t="s">
        <v>28</v>
      </c>
      <c r="S44" s="133" t="s">
        <v>34</v>
      </c>
      <c r="T44" s="10" t="s">
        <v>263</v>
      </c>
      <c r="U44" s="10" t="s">
        <v>75</v>
      </c>
      <c r="V44" s="10" t="s">
        <v>90</v>
      </c>
      <c r="W44" s="133" t="s">
        <v>34</v>
      </c>
      <c r="X44" s="10" t="s">
        <v>954</v>
      </c>
      <c r="Y44" s="25" t="s">
        <v>955</v>
      </c>
      <c r="Z44" s="25" t="s">
        <v>956</v>
      </c>
    </row>
    <row r="45" spans="1:26" ht="15.9" customHeight="1" x14ac:dyDescent="0.25">
      <c r="A45" s="10" t="s">
        <v>1451</v>
      </c>
      <c r="B45" s="15" t="s">
        <v>81</v>
      </c>
      <c r="C45" s="10" t="s">
        <v>161</v>
      </c>
      <c r="D45" s="15" t="s">
        <v>83</v>
      </c>
      <c r="E45" s="10" t="s">
        <v>971</v>
      </c>
      <c r="F45" s="131" t="s">
        <v>34</v>
      </c>
      <c r="G45" s="131" t="s">
        <v>34</v>
      </c>
      <c r="H45" s="10">
        <v>59.08</v>
      </c>
      <c r="I45" s="10" t="s">
        <v>952</v>
      </c>
      <c r="J45" s="131" t="s">
        <v>34</v>
      </c>
      <c r="K45" s="15" t="s">
        <v>1523</v>
      </c>
      <c r="L45" s="10" t="s">
        <v>121</v>
      </c>
      <c r="M45" s="10" t="s">
        <v>122</v>
      </c>
      <c r="N45" s="15" t="s">
        <v>72</v>
      </c>
      <c r="O45" s="10">
        <v>20</v>
      </c>
      <c r="P45" s="10">
        <v>50</v>
      </c>
      <c r="Q45" s="15">
        <v>6.8</v>
      </c>
      <c r="R45" s="10" t="s">
        <v>28</v>
      </c>
      <c r="S45" s="133" t="s">
        <v>34</v>
      </c>
      <c r="T45" s="10" t="s">
        <v>263</v>
      </c>
      <c r="U45" s="15" t="s">
        <v>75</v>
      </c>
      <c r="V45" s="10" t="s">
        <v>90</v>
      </c>
      <c r="W45" s="133" t="s">
        <v>34</v>
      </c>
      <c r="X45" s="10" t="s">
        <v>954</v>
      </c>
      <c r="Y45" s="25" t="s">
        <v>955</v>
      </c>
      <c r="Z45" s="12" t="s">
        <v>956</v>
      </c>
    </row>
    <row r="46" spans="1:26" ht="15.9" customHeight="1" x14ac:dyDescent="0.25">
      <c r="A46" s="10" t="s">
        <v>1451</v>
      </c>
      <c r="B46" s="10" t="s">
        <v>81</v>
      </c>
      <c r="C46" s="10" t="s">
        <v>161</v>
      </c>
      <c r="D46" s="15" t="s">
        <v>83</v>
      </c>
      <c r="E46" s="10" t="s">
        <v>1520</v>
      </c>
      <c r="F46" s="131" t="s">
        <v>34</v>
      </c>
      <c r="G46" s="131" t="s">
        <v>34</v>
      </c>
      <c r="H46" s="10">
        <v>145.54</v>
      </c>
      <c r="I46" s="10" t="s">
        <v>959</v>
      </c>
      <c r="J46" s="131" t="s">
        <v>34</v>
      </c>
      <c r="K46" s="10" t="s">
        <v>1524</v>
      </c>
      <c r="L46" s="10" t="s">
        <v>121</v>
      </c>
      <c r="M46" s="10" t="s">
        <v>122</v>
      </c>
      <c r="N46" s="10" t="s">
        <v>72</v>
      </c>
      <c r="O46" s="10">
        <v>20</v>
      </c>
      <c r="P46" s="10">
        <v>50</v>
      </c>
      <c r="Q46" s="10">
        <v>6.8</v>
      </c>
      <c r="R46" s="10" t="s">
        <v>28</v>
      </c>
      <c r="S46" s="133" t="s">
        <v>34</v>
      </c>
      <c r="T46" s="10" t="s">
        <v>113</v>
      </c>
      <c r="U46" s="10" t="s">
        <v>75</v>
      </c>
      <c r="V46" s="15" t="s">
        <v>90</v>
      </c>
      <c r="W46" s="133" t="s">
        <v>34</v>
      </c>
      <c r="X46" s="10" t="s">
        <v>954</v>
      </c>
      <c r="Y46" s="25" t="s">
        <v>955</v>
      </c>
      <c r="Z46" s="25" t="s">
        <v>1513</v>
      </c>
    </row>
    <row r="47" spans="1:26" ht="15.9" customHeight="1" x14ac:dyDescent="0.25">
      <c r="A47" s="10" t="s">
        <v>1451</v>
      </c>
      <c r="B47" s="15" t="s">
        <v>81</v>
      </c>
      <c r="C47" s="10" t="s">
        <v>161</v>
      </c>
      <c r="D47" s="15" t="s">
        <v>83</v>
      </c>
      <c r="E47" s="10" t="s">
        <v>1520</v>
      </c>
      <c r="F47" s="131" t="s">
        <v>34</v>
      </c>
      <c r="G47" s="131" t="s">
        <v>34</v>
      </c>
      <c r="H47" s="10">
        <v>163.81</v>
      </c>
      <c r="I47" s="10" t="s">
        <v>952</v>
      </c>
      <c r="J47" s="131" t="s">
        <v>34</v>
      </c>
      <c r="K47" s="15" t="s">
        <v>1525</v>
      </c>
      <c r="L47" s="10" t="s">
        <v>121</v>
      </c>
      <c r="M47" s="10" t="s">
        <v>122</v>
      </c>
      <c r="N47" s="15" t="s">
        <v>72</v>
      </c>
      <c r="O47" s="10">
        <v>20</v>
      </c>
      <c r="P47" s="10">
        <v>50</v>
      </c>
      <c r="Q47" s="15">
        <v>6.8</v>
      </c>
      <c r="R47" s="10" t="s">
        <v>28</v>
      </c>
      <c r="S47" s="133" t="s">
        <v>34</v>
      </c>
      <c r="T47" s="10" t="s">
        <v>113</v>
      </c>
      <c r="U47" s="15" t="s">
        <v>75</v>
      </c>
      <c r="V47" s="15" t="s">
        <v>90</v>
      </c>
      <c r="W47" s="133" t="s">
        <v>34</v>
      </c>
      <c r="X47" s="10" t="s">
        <v>954</v>
      </c>
      <c r="Y47" s="25" t="s">
        <v>955</v>
      </c>
      <c r="Z47" s="12" t="s">
        <v>1513</v>
      </c>
    </row>
    <row r="48" spans="1:26" ht="15.9" customHeight="1" x14ac:dyDescent="0.25">
      <c r="A48" s="10" t="s">
        <v>1451</v>
      </c>
      <c r="B48" s="15" t="s">
        <v>81</v>
      </c>
      <c r="C48" s="10" t="s">
        <v>161</v>
      </c>
      <c r="D48" s="15" t="s">
        <v>83</v>
      </c>
      <c r="E48" s="10" t="s">
        <v>1485</v>
      </c>
      <c r="F48" s="131" t="s">
        <v>34</v>
      </c>
      <c r="G48" s="131" t="s">
        <v>34</v>
      </c>
      <c r="H48" s="10">
        <v>8.74</v>
      </c>
      <c r="I48" s="10" t="s">
        <v>963</v>
      </c>
      <c r="J48" s="15">
        <v>0.45</v>
      </c>
      <c r="K48" s="15" t="s">
        <v>1526</v>
      </c>
      <c r="L48" s="10" t="s">
        <v>121</v>
      </c>
      <c r="M48" s="10" t="s">
        <v>122</v>
      </c>
      <c r="N48" s="15" t="s">
        <v>72</v>
      </c>
      <c r="O48" s="10">
        <v>20</v>
      </c>
      <c r="P48" s="10">
        <v>50</v>
      </c>
      <c r="Q48" s="15">
        <v>6.8</v>
      </c>
      <c r="R48" s="10" t="s">
        <v>28</v>
      </c>
      <c r="S48" s="133" t="s">
        <v>34</v>
      </c>
      <c r="T48" s="10" t="s">
        <v>113</v>
      </c>
      <c r="U48" s="15" t="s">
        <v>75</v>
      </c>
      <c r="V48" s="10" t="s">
        <v>1022</v>
      </c>
      <c r="W48" s="133" t="s">
        <v>34</v>
      </c>
      <c r="X48" s="10" t="s">
        <v>954</v>
      </c>
      <c r="Y48" s="25" t="s">
        <v>955</v>
      </c>
      <c r="Z48" s="17" t="s">
        <v>1513</v>
      </c>
    </row>
    <row r="49" spans="1:26" ht="15.9" customHeight="1" x14ac:dyDescent="0.25">
      <c r="A49" s="10" t="s">
        <v>1451</v>
      </c>
      <c r="B49" s="10" t="s">
        <v>81</v>
      </c>
      <c r="C49" s="10" t="s">
        <v>161</v>
      </c>
      <c r="D49" s="15" t="s">
        <v>83</v>
      </c>
      <c r="E49" s="10" t="s">
        <v>273</v>
      </c>
      <c r="F49" s="15">
        <v>0.69899999999999995</v>
      </c>
      <c r="G49" s="15" t="s">
        <v>67</v>
      </c>
      <c r="H49" s="10">
        <f>Table4[[#This Row],[Concentration effective (avant conversion)]]*1000</f>
        <v>699</v>
      </c>
      <c r="I49" s="15" t="s">
        <v>963</v>
      </c>
      <c r="J49" s="131" t="s">
        <v>34</v>
      </c>
      <c r="K49" s="10" t="s">
        <v>1527</v>
      </c>
      <c r="L49" s="15" t="s">
        <v>70</v>
      </c>
      <c r="M49" s="15" t="s">
        <v>87</v>
      </c>
      <c r="N49" s="15" t="s">
        <v>72</v>
      </c>
      <c r="O49" s="15">
        <v>20</v>
      </c>
      <c r="P49" s="15">
        <v>50</v>
      </c>
      <c r="Q49" s="15">
        <v>6.8</v>
      </c>
      <c r="R49" s="15" t="s">
        <v>28</v>
      </c>
      <c r="S49" s="133" t="s">
        <v>34</v>
      </c>
      <c r="T49" s="10" t="s">
        <v>113</v>
      </c>
      <c r="U49" s="15" t="s">
        <v>75</v>
      </c>
      <c r="V49" s="10" t="s">
        <v>90</v>
      </c>
      <c r="W49" s="133" t="s">
        <v>34</v>
      </c>
      <c r="X49" s="10" t="s">
        <v>954</v>
      </c>
      <c r="Y49" s="25" t="s">
        <v>955</v>
      </c>
      <c r="Z49" s="21" t="s">
        <v>1260</v>
      </c>
    </row>
    <row r="50" spans="1:26" ht="15.9" customHeight="1" x14ac:dyDescent="0.25">
      <c r="A50" s="10" t="s">
        <v>1451</v>
      </c>
      <c r="B50" s="15" t="s">
        <v>81</v>
      </c>
      <c r="C50" s="10" t="s">
        <v>161</v>
      </c>
      <c r="D50" s="15" t="s">
        <v>83</v>
      </c>
      <c r="E50" s="10" t="s">
        <v>1520</v>
      </c>
      <c r="F50" s="131" t="s">
        <v>34</v>
      </c>
      <c r="G50" s="131" t="s">
        <v>34</v>
      </c>
      <c r="H50" s="10">
        <v>16.52</v>
      </c>
      <c r="I50" s="10" t="s">
        <v>963</v>
      </c>
      <c r="J50" s="131" t="s">
        <v>34</v>
      </c>
      <c r="K50" s="15" t="s">
        <v>1528</v>
      </c>
      <c r="L50" s="10" t="s">
        <v>121</v>
      </c>
      <c r="M50" s="10" t="s">
        <v>122</v>
      </c>
      <c r="N50" s="15" t="s">
        <v>72</v>
      </c>
      <c r="O50" s="10">
        <v>20</v>
      </c>
      <c r="P50" s="10">
        <v>50</v>
      </c>
      <c r="Q50" s="15">
        <v>6.8</v>
      </c>
      <c r="R50" s="10" t="s">
        <v>28</v>
      </c>
      <c r="S50" s="133" t="s">
        <v>34</v>
      </c>
      <c r="T50" s="10" t="s">
        <v>113</v>
      </c>
      <c r="U50" s="15" t="s">
        <v>75</v>
      </c>
      <c r="V50" s="15" t="s">
        <v>90</v>
      </c>
      <c r="W50" s="133" t="s">
        <v>34</v>
      </c>
      <c r="X50" s="10" t="s">
        <v>954</v>
      </c>
      <c r="Y50" s="25" t="s">
        <v>955</v>
      </c>
      <c r="Z50" s="12" t="s">
        <v>1513</v>
      </c>
    </row>
    <row r="51" spans="1:26" ht="15.9" customHeight="1" x14ac:dyDescent="0.25">
      <c r="A51" s="10" t="s">
        <v>1451</v>
      </c>
      <c r="B51" s="15" t="s">
        <v>81</v>
      </c>
      <c r="C51" s="10" t="s">
        <v>161</v>
      </c>
      <c r="D51" s="15" t="s">
        <v>83</v>
      </c>
      <c r="E51" s="10" t="s">
        <v>962</v>
      </c>
      <c r="F51" s="131" t="s">
        <v>34</v>
      </c>
      <c r="G51" s="131" t="s">
        <v>34</v>
      </c>
      <c r="H51" s="10">
        <v>12.25</v>
      </c>
      <c r="I51" s="10" t="s">
        <v>963</v>
      </c>
      <c r="J51" s="131" t="s">
        <v>34</v>
      </c>
      <c r="K51" s="18" t="s">
        <v>69</v>
      </c>
      <c r="L51" s="10" t="s">
        <v>121</v>
      </c>
      <c r="M51" s="10" t="s">
        <v>122</v>
      </c>
      <c r="N51" s="15" t="s">
        <v>72</v>
      </c>
      <c r="O51" s="10">
        <v>20</v>
      </c>
      <c r="P51" s="10">
        <v>50</v>
      </c>
      <c r="Q51" s="15">
        <v>6.8</v>
      </c>
      <c r="R51" s="10" t="s">
        <v>28</v>
      </c>
      <c r="S51" s="133" t="s">
        <v>34</v>
      </c>
      <c r="T51" s="10" t="s">
        <v>263</v>
      </c>
      <c r="U51" s="15" t="s">
        <v>75</v>
      </c>
      <c r="V51" s="10" t="s">
        <v>90</v>
      </c>
      <c r="W51" s="133" t="s">
        <v>34</v>
      </c>
      <c r="X51" s="10" t="s">
        <v>954</v>
      </c>
      <c r="Y51" s="25" t="s">
        <v>955</v>
      </c>
      <c r="Z51" s="17" t="s">
        <v>956</v>
      </c>
    </row>
    <row r="52" spans="1:26" ht="15.9" customHeight="1" x14ac:dyDescent="0.25">
      <c r="A52" s="10" t="s">
        <v>1451</v>
      </c>
      <c r="B52" s="15" t="s">
        <v>81</v>
      </c>
      <c r="C52" s="10" t="s">
        <v>161</v>
      </c>
      <c r="D52" s="15" t="s">
        <v>83</v>
      </c>
      <c r="E52" s="10" t="s">
        <v>968</v>
      </c>
      <c r="F52" s="131" t="s">
        <v>34</v>
      </c>
      <c r="G52" s="131" t="s">
        <v>34</v>
      </c>
      <c r="H52" s="10">
        <v>12.29</v>
      </c>
      <c r="I52" s="10" t="s">
        <v>963</v>
      </c>
      <c r="J52" s="131" t="s">
        <v>34</v>
      </c>
      <c r="K52" s="18" t="s">
        <v>69</v>
      </c>
      <c r="L52" s="10" t="s">
        <v>121</v>
      </c>
      <c r="M52" s="10" t="s">
        <v>122</v>
      </c>
      <c r="N52" s="15" t="s">
        <v>72</v>
      </c>
      <c r="O52" s="10">
        <v>20</v>
      </c>
      <c r="P52" s="10">
        <v>50</v>
      </c>
      <c r="Q52" s="15">
        <v>6.8</v>
      </c>
      <c r="R52" s="10" t="s">
        <v>28</v>
      </c>
      <c r="S52" s="133" t="s">
        <v>34</v>
      </c>
      <c r="T52" s="10" t="s">
        <v>263</v>
      </c>
      <c r="U52" s="15" t="s">
        <v>75</v>
      </c>
      <c r="V52" s="10" t="s">
        <v>90</v>
      </c>
      <c r="W52" s="133" t="s">
        <v>34</v>
      </c>
      <c r="X52" s="10" t="s">
        <v>954</v>
      </c>
      <c r="Y52" s="25" t="s">
        <v>955</v>
      </c>
      <c r="Z52" s="17" t="s">
        <v>956</v>
      </c>
    </row>
    <row r="53" spans="1:26" ht="15.9" customHeight="1" x14ac:dyDescent="0.25">
      <c r="A53" s="10" t="s">
        <v>1451</v>
      </c>
      <c r="B53" s="15" t="s">
        <v>81</v>
      </c>
      <c r="C53" s="10" t="s">
        <v>161</v>
      </c>
      <c r="D53" s="15" t="s">
        <v>83</v>
      </c>
      <c r="E53" s="10" t="s">
        <v>965</v>
      </c>
      <c r="F53" s="131" t="s">
        <v>34</v>
      </c>
      <c r="G53" s="131" t="s">
        <v>34</v>
      </c>
      <c r="H53" s="10">
        <v>12.93</v>
      </c>
      <c r="I53" s="10" t="s">
        <v>963</v>
      </c>
      <c r="J53" s="131" t="s">
        <v>34</v>
      </c>
      <c r="K53" s="18" t="s">
        <v>69</v>
      </c>
      <c r="L53" s="10" t="s">
        <v>121</v>
      </c>
      <c r="M53" s="10" t="s">
        <v>122</v>
      </c>
      <c r="N53" s="15" t="s">
        <v>72</v>
      </c>
      <c r="O53" s="10">
        <v>20</v>
      </c>
      <c r="P53" s="10">
        <v>50</v>
      </c>
      <c r="Q53" s="15">
        <v>6.8</v>
      </c>
      <c r="R53" s="10" t="s">
        <v>28</v>
      </c>
      <c r="S53" s="133" t="s">
        <v>34</v>
      </c>
      <c r="T53" s="10" t="s">
        <v>263</v>
      </c>
      <c r="U53" s="15" t="s">
        <v>75</v>
      </c>
      <c r="V53" s="10" t="s">
        <v>90</v>
      </c>
      <c r="W53" s="133" t="s">
        <v>34</v>
      </c>
      <c r="X53" s="10" t="s">
        <v>954</v>
      </c>
      <c r="Y53" s="25" t="s">
        <v>955</v>
      </c>
      <c r="Z53" s="17" t="s">
        <v>956</v>
      </c>
    </row>
    <row r="54" spans="1:26" ht="15.9" customHeight="1" x14ac:dyDescent="0.25">
      <c r="A54" s="10" t="s">
        <v>1451</v>
      </c>
      <c r="B54" s="15" t="s">
        <v>81</v>
      </c>
      <c r="C54" s="10" t="s">
        <v>161</v>
      </c>
      <c r="D54" s="15" t="s">
        <v>83</v>
      </c>
      <c r="E54" s="10" t="s">
        <v>971</v>
      </c>
      <c r="F54" s="131" t="s">
        <v>34</v>
      </c>
      <c r="G54" s="131" t="s">
        <v>34</v>
      </c>
      <c r="H54" s="10">
        <v>13.32</v>
      </c>
      <c r="I54" s="10" t="s">
        <v>963</v>
      </c>
      <c r="J54" s="131" t="s">
        <v>34</v>
      </c>
      <c r="K54" s="18" t="s">
        <v>69</v>
      </c>
      <c r="L54" s="10" t="s">
        <v>121</v>
      </c>
      <c r="M54" s="10" t="s">
        <v>122</v>
      </c>
      <c r="N54" s="15" t="s">
        <v>72</v>
      </c>
      <c r="O54" s="10">
        <v>20</v>
      </c>
      <c r="P54" s="10">
        <v>50</v>
      </c>
      <c r="Q54" s="15">
        <v>6.8</v>
      </c>
      <c r="R54" s="10" t="s">
        <v>28</v>
      </c>
      <c r="S54" s="133" t="s">
        <v>34</v>
      </c>
      <c r="T54" s="10" t="s">
        <v>263</v>
      </c>
      <c r="U54" s="15" t="s">
        <v>75</v>
      </c>
      <c r="V54" s="10" t="s">
        <v>90</v>
      </c>
      <c r="W54" s="133" t="s">
        <v>34</v>
      </c>
      <c r="X54" s="10" t="s">
        <v>954</v>
      </c>
      <c r="Y54" s="25" t="s">
        <v>955</v>
      </c>
      <c r="Z54" s="12" t="s">
        <v>956</v>
      </c>
    </row>
    <row r="55" spans="1:26" ht="15.9" customHeight="1" x14ac:dyDescent="0.25">
      <c r="A55" s="10" t="s">
        <v>1451</v>
      </c>
      <c r="B55" s="10" t="s">
        <v>81</v>
      </c>
      <c r="C55" s="10" t="s">
        <v>161</v>
      </c>
      <c r="D55" s="15" t="s">
        <v>83</v>
      </c>
      <c r="E55" s="10" t="s">
        <v>968</v>
      </c>
      <c r="F55" s="131" t="s">
        <v>34</v>
      </c>
      <c r="G55" s="131" t="s">
        <v>34</v>
      </c>
      <c r="H55" s="10">
        <v>17.338206366288297</v>
      </c>
      <c r="I55" s="10" t="s">
        <v>973</v>
      </c>
      <c r="J55" s="131" t="s">
        <v>34</v>
      </c>
      <c r="K55" s="18" t="s">
        <v>69</v>
      </c>
      <c r="L55" s="10" t="s">
        <v>121</v>
      </c>
      <c r="M55" s="10" t="s">
        <v>122</v>
      </c>
      <c r="N55" s="10" t="s">
        <v>72</v>
      </c>
      <c r="O55" s="10">
        <v>20</v>
      </c>
      <c r="P55" s="10">
        <v>50</v>
      </c>
      <c r="Q55" s="10">
        <v>6.8</v>
      </c>
      <c r="R55" s="10" t="s">
        <v>28</v>
      </c>
      <c r="S55" s="133" t="s">
        <v>34</v>
      </c>
      <c r="T55" s="10" t="s">
        <v>263</v>
      </c>
      <c r="U55" s="10" t="s">
        <v>75</v>
      </c>
      <c r="V55" s="10" t="s">
        <v>90</v>
      </c>
      <c r="W55" s="133" t="s">
        <v>34</v>
      </c>
      <c r="X55" s="10" t="s">
        <v>954</v>
      </c>
      <c r="Y55" s="25" t="s">
        <v>955</v>
      </c>
      <c r="Z55" s="58" t="s">
        <v>974</v>
      </c>
    </row>
    <row r="56" spans="1:26" ht="15.9" customHeight="1" x14ac:dyDescent="0.25">
      <c r="A56" s="10" t="s">
        <v>1451</v>
      </c>
      <c r="B56" s="10" t="s">
        <v>81</v>
      </c>
      <c r="C56" s="10" t="s">
        <v>161</v>
      </c>
      <c r="D56" s="15" t="s">
        <v>83</v>
      </c>
      <c r="E56" s="10" t="s">
        <v>962</v>
      </c>
      <c r="F56" s="131" t="s">
        <v>34</v>
      </c>
      <c r="G56" s="131" t="s">
        <v>34</v>
      </c>
      <c r="H56" s="10">
        <v>17.788128063402286</v>
      </c>
      <c r="I56" s="10" t="s">
        <v>973</v>
      </c>
      <c r="J56" s="131" t="s">
        <v>34</v>
      </c>
      <c r="K56" s="18" t="s">
        <v>69</v>
      </c>
      <c r="L56" s="10" t="s">
        <v>121</v>
      </c>
      <c r="M56" s="10" t="s">
        <v>122</v>
      </c>
      <c r="N56" s="10" t="s">
        <v>72</v>
      </c>
      <c r="O56" s="10">
        <v>20</v>
      </c>
      <c r="P56" s="10">
        <v>50</v>
      </c>
      <c r="Q56" s="10">
        <v>6.8</v>
      </c>
      <c r="R56" s="10" t="s">
        <v>28</v>
      </c>
      <c r="S56" s="133" t="s">
        <v>34</v>
      </c>
      <c r="T56" s="10" t="s">
        <v>263</v>
      </c>
      <c r="U56" s="10" t="s">
        <v>75</v>
      </c>
      <c r="V56" s="10" t="s">
        <v>90</v>
      </c>
      <c r="W56" s="133" t="s">
        <v>34</v>
      </c>
      <c r="X56" s="10" t="s">
        <v>954</v>
      </c>
      <c r="Y56" s="25" t="s">
        <v>955</v>
      </c>
      <c r="Z56" s="58" t="s">
        <v>974</v>
      </c>
    </row>
    <row r="57" spans="1:26" ht="15.9" customHeight="1" x14ac:dyDescent="0.25">
      <c r="A57" s="10" t="s">
        <v>1451</v>
      </c>
      <c r="B57" s="10" t="s">
        <v>81</v>
      </c>
      <c r="C57" s="10" t="s">
        <v>161</v>
      </c>
      <c r="D57" s="15" t="s">
        <v>83</v>
      </c>
      <c r="E57" s="10" t="s">
        <v>965</v>
      </c>
      <c r="F57" s="131" t="s">
        <v>34</v>
      </c>
      <c r="G57" s="131" t="s">
        <v>34</v>
      </c>
      <c r="H57" s="10">
        <v>24.622910063597274</v>
      </c>
      <c r="I57" s="10" t="s">
        <v>973</v>
      </c>
      <c r="J57" s="131" t="s">
        <v>34</v>
      </c>
      <c r="K57" s="18" t="s">
        <v>69</v>
      </c>
      <c r="L57" s="10" t="s">
        <v>121</v>
      </c>
      <c r="M57" s="10" t="s">
        <v>122</v>
      </c>
      <c r="N57" s="10" t="s">
        <v>72</v>
      </c>
      <c r="O57" s="10">
        <v>20</v>
      </c>
      <c r="P57" s="10">
        <v>50</v>
      </c>
      <c r="Q57" s="10">
        <v>6.8</v>
      </c>
      <c r="R57" s="10" t="s">
        <v>28</v>
      </c>
      <c r="S57" s="133" t="s">
        <v>34</v>
      </c>
      <c r="T57" s="10" t="s">
        <v>263</v>
      </c>
      <c r="U57" s="10" t="s">
        <v>75</v>
      </c>
      <c r="V57" s="10" t="s">
        <v>90</v>
      </c>
      <c r="W57" s="133" t="s">
        <v>34</v>
      </c>
      <c r="X57" s="10" t="s">
        <v>954</v>
      </c>
      <c r="Y57" s="25" t="s">
        <v>955</v>
      </c>
      <c r="Z57" s="58" t="s">
        <v>974</v>
      </c>
    </row>
    <row r="58" spans="1:26" ht="15.9" customHeight="1" x14ac:dyDescent="0.25">
      <c r="A58" s="10" t="s">
        <v>1451</v>
      </c>
      <c r="B58" s="10" t="s">
        <v>81</v>
      </c>
      <c r="C58" s="10" t="s">
        <v>161</v>
      </c>
      <c r="D58" s="15" t="s">
        <v>83</v>
      </c>
      <c r="E58" s="10" t="s">
        <v>971</v>
      </c>
      <c r="F58" s="131" t="s">
        <v>34</v>
      </c>
      <c r="G58" s="131" t="s">
        <v>34</v>
      </c>
      <c r="H58" s="10">
        <v>26.602473569200288</v>
      </c>
      <c r="I58" s="10" t="s">
        <v>973</v>
      </c>
      <c r="J58" s="131" t="s">
        <v>34</v>
      </c>
      <c r="K58" s="18" t="s">
        <v>69</v>
      </c>
      <c r="L58" s="10" t="s">
        <v>121</v>
      </c>
      <c r="M58" s="10" t="s">
        <v>122</v>
      </c>
      <c r="N58" s="10" t="s">
        <v>72</v>
      </c>
      <c r="O58" s="10">
        <v>20</v>
      </c>
      <c r="P58" s="10">
        <v>50</v>
      </c>
      <c r="Q58" s="10">
        <v>6.8</v>
      </c>
      <c r="R58" s="10" t="s">
        <v>28</v>
      </c>
      <c r="S58" s="133" t="s">
        <v>34</v>
      </c>
      <c r="T58" s="10" t="s">
        <v>263</v>
      </c>
      <c r="U58" s="10" t="s">
        <v>75</v>
      </c>
      <c r="V58" s="10" t="s">
        <v>90</v>
      </c>
      <c r="W58" s="133" t="s">
        <v>34</v>
      </c>
      <c r="X58" s="10" t="s">
        <v>954</v>
      </c>
      <c r="Y58" s="25" t="s">
        <v>955</v>
      </c>
      <c r="Z58" s="58" t="s">
        <v>974</v>
      </c>
    </row>
    <row r="59" spans="1:26" ht="15.9" customHeight="1" x14ac:dyDescent="0.25">
      <c r="A59" s="10" t="s">
        <v>1451</v>
      </c>
      <c r="B59" s="15" t="s">
        <v>81</v>
      </c>
      <c r="C59" s="10" t="s">
        <v>161</v>
      </c>
      <c r="D59" s="15" t="s">
        <v>83</v>
      </c>
      <c r="E59" s="10" t="s">
        <v>968</v>
      </c>
      <c r="F59" s="131" t="s">
        <v>34</v>
      </c>
      <c r="G59" s="131" t="s">
        <v>34</v>
      </c>
      <c r="H59" s="10">
        <v>27.104711767513777</v>
      </c>
      <c r="I59" s="10" t="s">
        <v>976</v>
      </c>
      <c r="J59" s="131" t="s">
        <v>34</v>
      </c>
      <c r="K59" s="18" t="s">
        <v>69</v>
      </c>
      <c r="L59" s="10" t="s">
        <v>121</v>
      </c>
      <c r="M59" s="10" t="s">
        <v>122</v>
      </c>
      <c r="N59" s="15" t="s">
        <v>72</v>
      </c>
      <c r="O59" s="10">
        <v>20</v>
      </c>
      <c r="P59" s="10">
        <v>50</v>
      </c>
      <c r="Q59" s="15">
        <v>6.8</v>
      </c>
      <c r="R59" s="10" t="s">
        <v>28</v>
      </c>
      <c r="S59" s="133" t="s">
        <v>34</v>
      </c>
      <c r="T59" s="10" t="s">
        <v>263</v>
      </c>
      <c r="U59" s="15" t="s">
        <v>75</v>
      </c>
      <c r="V59" s="10" t="s">
        <v>90</v>
      </c>
      <c r="W59" s="133" t="s">
        <v>34</v>
      </c>
      <c r="X59" s="10" t="s">
        <v>954</v>
      </c>
      <c r="Y59" s="25" t="s">
        <v>955</v>
      </c>
      <c r="Z59" s="12" t="s">
        <v>977</v>
      </c>
    </row>
    <row r="60" spans="1:26" ht="15.9" customHeight="1" x14ac:dyDescent="0.25">
      <c r="A60" s="10" t="s">
        <v>1451</v>
      </c>
      <c r="B60" s="15" t="s">
        <v>81</v>
      </c>
      <c r="C60" s="10" t="s">
        <v>161</v>
      </c>
      <c r="D60" s="15" t="s">
        <v>83</v>
      </c>
      <c r="E60" s="10" t="s">
        <v>962</v>
      </c>
      <c r="F60" s="131" t="s">
        <v>34</v>
      </c>
      <c r="G60" s="131" t="s">
        <v>34</v>
      </c>
      <c r="H60" s="10">
        <v>30.989236841200203</v>
      </c>
      <c r="I60" s="10" t="s">
        <v>976</v>
      </c>
      <c r="J60" s="131" t="s">
        <v>34</v>
      </c>
      <c r="K60" s="18" t="s">
        <v>69</v>
      </c>
      <c r="L60" s="10" t="s">
        <v>121</v>
      </c>
      <c r="M60" s="10" t="s">
        <v>122</v>
      </c>
      <c r="N60" s="15" t="s">
        <v>72</v>
      </c>
      <c r="O60" s="10">
        <v>20</v>
      </c>
      <c r="P60" s="10">
        <v>50</v>
      </c>
      <c r="Q60" s="15">
        <v>6.8</v>
      </c>
      <c r="R60" s="10" t="s">
        <v>28</v>
      </c>
      <c r="S60" s="133" t="s">
        <v>34</v>
      </c>
      <c r="T60" s="10" t="s">
        <v>263</v>
      </c>
      <c r="U60" s="15" t="s">
        <v>75</v>
      </c>
      <c r="V60" s="10" t="s">
        <v>90</v>
      </c>
      <c r="W60" s="133" t="s">
        <v>34</v>
      </c>
      <c r="X60" s="10" t="s">
        <v>954</v>
      </c>
      <c r="Y60" s="25" t="s">
        <v>955</v>
      </c>
      <c r="Z60" s="12" t="s">
        <v>977</v>
      </c>
    </row>
    <row r="61" spans="1:26" ht="15.9" customHeight="1" x14ac:dyDescent="0.25">
      <c r="A61" s="10" t="s">
        <v>1451</v>
      </c>
      <c r="B61" s="15" t="s">
        <v>81</v>
      </c>
      <c r="C61" s="10" t="s">
        <v>161</v>
      </c>
      <c r="D61" s="15" t="s">
        <v>83</v>
      </c>
      <c r="E61" s="10" t="s">
        <v>965</v>
      </c>
      <c r="F61" s="131" t="s">
        <v>34</v>
      </c>
      <c r="G61" s="131" t="s">
        <v>34</v>
      </c>
      <c r="H61" s="10">
        <v>53.333199791499474</v>
      </c>
      <c r="I61" s="10" t="s">
        <v>976</v>
      </c>
      <c r="J61" s="131" t="s">
        <v>34</v>
      </c>
      <c r="K61" s="18" t="s">
        <v>69</v>
      </c>
      <c r="L61" s="10" t="s">
        <v>121</v>
      </c>
      <c r="M61" s="10" t="s">
        <v>122</v>
      </c>
      <c r="N61" s="15" t="s">
        <v>72</v>
      </c>
      <c r="O61" s="10">
        <v>20</v>
      </c>
      <c r="P61" s="10">
        <v>50</v>
      </c>
      <c r="Q61" s="15">
        <v>6.8</v>
      </c>
      <c r="R61" s="10" t="s">
        <v>28</v>
      </c>
      <c r="S61" s="133" t="s">
        <v>34</v>
      </c>
      <c r="T61" s="10" t="s">
        <v>263</v>
      </c>
      <c r="U61" s="15" t="s">
        <v>75</v>
      </c>
      <c r="V61" s="10" t="s">
        <v>90</v>
      </c>
      <c r="W61" s="133" t="s">
        <v>34</v>
      </c>
      <c r="X61" s="10" t="s">
        <v>954</v>
      </c>
      <c r="Y61" s="21" t="s">
        <v>955</v>
      </c>
      <c r="Z61" s="12" t="s">
        <v>977</v>
      </c>
    </row>
    <row r="62" spans="1:26" ht="15.9" customHeight="1" x14ac:dyDescent="0.25">
      <c r="A62" s="10" t="s">
        <v>1451</v>
      </c>
      <c r="B62" s="15" t="s">
        <v>81</v>
      </c>
      <c r="C62" s="10" t="s">
        <v>161</v>
      </c>
      <c r="D62" s="15" t="s">
        <v>83</v>
      </c>
      <c r="E62" s="10" t="s">
        <v>971</v>
      </c>
      <c r="F62" s="131" t="s">
        <v>34</v>
      </c>
      <c r="G62" s="131" t="s">
        <v>34</v>
      </c>
      <c r="H62" s="10">
        <v>58.162881634251924</v>
      </c>
      <c r="I62" s="10" t="s">
        <v>976</v>
      </c>
      <c r="J62" s="131" t="s">
        <v>34</v>
      </c>
      <c r="K62" s="18" t="s">
        <v>69</v>
      </c>
      <c r="L62" s="10" t="s">
        <v>121</v>
      </c>
      <c r="M62" s="10" t="s">
        <v>122</v>
      </c>
      <c r="N62" s="15" t="s">
        <v>72</v>
      </c>
      <c r="O62" s="10">
        <v>20</v>
      </c>
      <c r="P62" s="10">
        <v>50</v>
      </c>
      <c r="Q62" s="15">
        <v>6.8</v>
      </c>
      <c r="R62" s="10" t="s">
        <v>28</v>
      </c>
      <c r="S62" s="133" t="s">
        <v>34</v>
      </c>
      <c r="T62" s="10" t="s">
        <v>263</v>
      </c>
      <c r="U62" s="15" t="s">
        <v>75</v>
      </c>
      <c r="V62" s="10" t="s">
        <v>90</v>
      </c>
      <c r="W62" s="133" t="s">
        <v>34</v>
      </c>
      <c r="X62" s="10" t="s">
        <v>954</v>
      </c>
      <c r="Y62" s="21" t="s">
        <v>955</v>
      </c>
      <c r="Z62" s="12" t="s">
        <v>977</v>
      </c>
    </row>
    <row r="63" spans="1:26" ht="15.9" customHeight="1" x14ac:dyDescent="0.25">
      <c r="A63" s="10" t="s">
        <v>1451</v>
      </c>
      <c r="B63" s="10" t="s">
        <v>81</v>
      </c>
      <c r="C63" s="10" t="s">
        <v>161</v>
      </c>
      <c r="D63" s="15" t="s">
        <v>83</v>
      </c>
      <c r="E63" s="10" t="s">
        <v>1520</v>
      </c>
      <c r="F63" s="131" t="s">
        <v>34</v>
      </c>
      <c r="G63" s="131" t="s">
        <v>34</v>
      </c>
      <c r="H63" s="10">
        <v>49.6482547528108</v>
      </c>
      <c r="I63" s="10" t="s">
        <v>973</v>
      </c>
      <c r="J63" s="131" t="s">
        <v>34</v>
      </c>
      <c r="K63" s="18" t="s">
        <v>69</v>
      </c>
      <c r="L63" s="10" t="s">
        <v>121</v>
      </c>
      <c r="M63" s="10" t="s">
        <v>122</v>
      </c>
      <c r="N63" s="10" t="s">
        <v>72</v>
      </c>
      <c r="O63" s="10">
        <v>20</v>
      </c>
      <c r="P63" s="10">
        <v>50</v>
      </c>
      <c r="Q63" s="10">
        <v>6.8</v>
      </c>
      <c r="R63" s="10" t="s">
        <v>28</v>
      </c>
      <c r="S63" s="133" t="s">
        <v>34</v>
      </c>
      <c r="T63" s="10" t="s">
        <v>113</v>
      </c>
      <c r="U63" s="10" t="s">
        <v>75</v>
      </c>
      <c r="V63" s="15" t="s">
        <v>90</v>
      </c>
      <c r="W63" s="133" t="s">
        <v>34</v>
      </c>
      <c r="X63" s="10" t="s">
        <v>954</v>
      </c>
      <c r="Y63" s="25" t="s">
        <v>955</v>
      </c>
      <c r="Z63" s="58" t="s">
        <v>1486</v>
      </c>
    </row>
    <row r="64" spans="1:26" ht="15.9" customHeight="1" x14ac:dyDescent="0.25">
      <c r="A64" s="10" t="s">
        <v>1451</v>
      </c>
      <c r="B64" s="15" t="s">
        <v>81</v>
      </c>
      <c r="C64" s="10" t="s">
        <v>161</v>
      </c>
      <c r="D64" s="15" t="s">
        <v>83</v>
      </c>
      <c r="E64" s="10" t="s">
        <v>1485</v>
      </c>
      <c r="F64" s="131" t="s">
        <v>34</v>
      </c>
      <c r="G64" s="131" t="s">
        <v>34</v>
      </c>
      <c r="H64" s="10">
        <v>51.453055302868073</v>
      </c>
      <c r="I64" s="10" t="s">
        <v>976</v>
      </c>
      <c r="J64" s="131" t="s">
        <v>34</v>
      </c>
      <c r="K64" s="18" t="s">
        <v>69</v>
      </c>
      <c r="L64" s="10" t="s">
        <v>121</v>
      </c>
      <c r="M64" s="10" t="s">
        <v>122</v>
      </c>
      <c r="N64" s="15" t="s">
        <v>72</v>
      </c>
      <c r="O64" s="10">
        <v>20</v>
      </c>
      <c r="P64" s="10">
        <v>50</v>
      </c>
      <c r="Q64" s="15">
        <v>6.8</v>
      </c>
      <c r="R64" s="10" t="s">
        <v>28</v>
      </c>
      <c r="S64" s="133" t="s">
        <v>34</v>
      </c>
      <c r="T64" s="10" t="s">
        <v>113</v>
      </c>
      <c r="U64" s="15" t="s">
        <v>75</v>
      </c>
      <c r="V64" s="15" t="s">
        <v>90</v>
      </c>
      <c r="W64" s="133" t="s">
        <v>34</v>
      </c>
      <c r="X64" s="10" t="s">
        <v>954</v>
      </c>
      <c r="Y64" s="25" t="s">
        <v>955</v>
      </c>
      <c r="Z64" s="12" t="s">
        <v>1529</v>
      </c>
    </row>
    <row r="65" spans="1:26" ht="15.9" customHeight="1" x14ac:dyDescent="0.25">
      <c r="A65" s="10" t="s">
        <v>1451</v>
      </c>
      <c r="B65" s="15" t="s">
        <v>81</v>
      </c>
      <c r="C65" s="10" t="s">
        <v>161</v>
      </c>
      <c r="D65" s="15" t="s">
        <v>83</v>
      </c>
      <c r="E65" s="10" t="s">
        <v>1520</v>
      </c>
      <c r="F65" s="131" t="s">
        <v>34</v>
      </c>
      <c r="G65" s="131" t="s">
        <v>34</v>
      </c>
      <c r="H65" s="10">
        <v>154.40501092904984</v>
      </c>
      <c r="I65" s="10" t="s">
        <v>976</v>
      </c>
      <c r="J65" s="131" t="s">
        <v>34</v>
      </c>
      <c r="K65" s="18" t="s">
        <v>69</v>
      </c>
      <c r="L65" s="10" t="s">
        <v>121</v>
      </c>
      <c r="M65" s="10" t="s">
        <v>122</v>
      </c>
      <c r="N65" s="15" t="s">
        <v>72</v>
      </c>
      <c r="O65" s="10">
        <v>20</v>
      </c>
      <c r="P65" s="10">
        <v>50</v>
      </c>
      <c r="Q65" s="15">
        <v>6.8</v>
      </c>
      <c r="R65" s="10" t="s">
        <v>28</v>
      </c>
      <c r="S65" s="133" t="s">
        <v>34</v>
      </c>
      <c r="T65" s="10" t="s">
        <v>113</v>
      </c>
      <c r="U65" s="15" t="s">
        <v>75</v>
      </c>
      <c r="V65" s="15" t="s">
        <v>90</v>
      </c>
      <c r="W65" s="133" t="s">
        <v>34</v>
      </c>
      <c r="X65" s="10" t="s">
        <v>954</v>
      </c>
      <c r="Y65" s="25" t="s">
        <v>955</v>
      </c>
      <c r="Z65" s="12" t="s">
        <v>1529</v>
      </c>
    </row>
    <row r="66" spans="1:26" ht="15.9" customHeight="1" x14ac:dyDescent="0.25">
      <c r="A66" s="15" t="s">
        <v>1442</v>
      </c>
      <c r="B66" s="10" t="s">
        <v>81</v>
      </c>
      <c r="C66" s="10" t="s">
        <v>282</v>
      </c>
      <c r="D66" s="10" t="s">
        <v>283</v>
      </c>
      <c r="E66" s="10" t="s">
        <v>328</v>
      </c>
      <c r="F66" s="15">
        <v>0.22</v>
      </c>
      <c r="G66" s="15" t="s">
        <v>67</v>
      </c>
      <c r="H66" s="10">
        <f>Table4[[#This Row],[Concentration effective (avant conversion)]]*1000</f>
        <v>220</v>
      </c>
      <c r="I66" s="15" t="s">
        <v>435</v>
      </c>
      <c r="J66" s="131" t="s">
        <v>34</v>
      </c>
      <c r="K66" s="10" t="s">
        <v>1530</v>
      </c>
      <c r="L66" s="15" t="s">
        <v>70</v>
      </c>
      <c r="M66" s="15" t="s">
        <v>28</v>
      </c>
      <c r="N66" s="15" t="s">
        <v>72</v>
      </c>
      <c r="O66" s="15">
        <v>25</v>
      </c>
      <c r="P66" s="15" t="s">
        <v>28</v>
      </c>
      <c r="Q66" s="15" t="s">
        <v>28</v>
      </c>
      <c r="R66" s="15" t="s">
        <v>28</v>
      </c>
      <c r="S66" s="133" t="s">
        <v>34</v>
      </c>
      <c r="T66" s="10" t="s">
        <v>263</v>
      </c>
      <c r="U66" s="15" t="s">
        <v>75</v>
      </c>
      <c r="V66" s="10" t="s">
        <v>90</v>
      </c>
      <c r="W66" s="133" t="s">
        <v>34</v>
      </c>
      <c r="X66" s="10" t="s">
        <v>428</v>
      </c>
      <c r="Y66" s="25" t="s">
        <v>429</v>
      </c>
      <c r="Z66" s="25" t="s">
        <v>432</v>
      </c>
    </row>
    <row r="67" spans="1:26" ht="15.9" customHeight="1" x14ac:dyDescent="0.25">
      <c r="A67" s="15" t="s">
        <v>1442</v>
      </c>
      <c r="B67" s="10" t="s">
        <v>129</v>
      </c>
      <c r="C67" s="10" t="s">
        <v>422</v>
      </c>
      <c r="D67" s="10" t="s">
        <v>423</v>
      </c>
      <c r="E67" s="10" t="s">
        <v>441</v>
      </c>
      <c r="F67" s="15">
        <v>28.3</v>
      </c>
      <c r="G67" s="15" t="s">
        <v>67</v>
      </c>
      <c r="H67" s="10">
        <f>Table4[[#This Row],[Concentration effective (avant conversion)]]*1000</f>
        <v>28300</v>
      </c>
      <c r="I67" s="15" t="s">
        <v>86</v>
      </c>
      <c r="J67" s="131" t="s">
        <v>34</v>
      </c>
      <c r="K67" s="10" t="s">
        <v>1531</v>
      </c>
      <c r="L67" s="15" t="s">
        <v>121</v>
      </c>
      <c r="M67" s="15" t="s">
        <v>426</v>
      </c>
      <c r="N67" s="15" t="s">
        <v>72</v>
      </c>
      <c r="O67" s="15" t="s">
        <v>427</v>
      </c>
      <c r="P67" s="15" t="s">
        <v>28</v>
      </c>
      <c r="Q67" s="15" t="s">
        <v>28</v>
      </c>
      <c r="R67" s="15" t="s">
        <v>28</v>
      </c>
      <c r="S67" s="133" t="s">
        <v>34</v>
      </c>
      <c r="T67" s="10" t="s">
        <v>263</v>
      </c>
      <c r="U67" s="15" t="s">
        <v>75</v>
      </c>
      <c r="V67" s="10" t="s">
        <v>90</v>
      </c>
      <c r="W67" s="133" t="s">
        <v>34</v>
      </c>
      <c r="X67" s="10" t="s">
        <v>428</v>
      </c>
      <c r="Y67" s="25" t="s">
        <v>429</v>
      </c>
      <c r="Z67" s="25" t="s">
        <v>1071</v>
      </c>
    </row>
    <row r="68" spans="1:26" ht="15.9" customHeight="1" x14ac:dyDescent="0.25">
      <c r="A68" s="15" t="s">
        <v>1442</v>
      </c>
      <c r="B68" s="10" t="s">
        <v>81</v>
      </c>
      <c r="C68" s="10" t="s">
        <v>282</v>
      </c>
      <c r="D68" s="10" t="s">
        <v>283</v>
      </c>
      <c r="E68" s="10" t="s">
        <v>328</v>
      </c>
      <c r="F68" s="15">
        <v>3.22</v>
      </c>
      <c r="G68" s="15" t="s">
        <v>67</v>
      </c>
      <c r="H68" s="10">
        <f>Table4[[#This Row],[Concentration effective (avant conversion)]]*1000</f>
        <v>3220</v>
      </c>
      <c r="I68" s="15" t="s">
        <v>86</v>
      </c>
      <c r="J68" s="131" t="s">
        <v>34</v>
      </c>
      <c r="K68" s="10" t="s">
        <v>1532</v>
      </c>
      <c r="L68" s="15" t="s">
        <v>70</v>
      </c>
      <c r="M68" s="15" t="s">
        <v>28</v>
      </c>
      <c r="N68" s="15" t="s">
        <v>72</v>
      </c>
      <c r="O68" s="15">
        <v>25</v>
      </c>
      <c r="P68" s="15" t="s">
        <v>28</v>
      </c>
      <c r="Q68" s="15" t="s">
        <v>28</v>
      </c>
      <c r="R68" s="15" t="s">
        <v>28</v>
      </c>
      <c r="S68" s="133" t="s">
        <v>34</v>
      </c>
      <c r="T68" s="10" t="s">
        <v>263</v>
      </c>
      <c r="U68" s="15" t="s">
        <v>75</v>
      </c>
      <c r="V68" s="10" t="s">
        <v>90</v>
      </c>
      <c r="W68" s="133" t="s">
        <v>34</v>
      </c>
      <c r="X68" s="10" t="s">
        <v>428</v>
      </c>
      <c r="Y68" s="25" t="s">
        <v>429</v>
      </c>
      <c r="Z68" s="25" t="s">
        <v>432</v>
      </c>
    </row>
    <row r="69" spans="1:26" ht="15.9" customHeight="1" x14ac:dyDescent="0.25">
      <c r="A69" s="15" t="s">
        <v>1442</v>
      </c>
      <c r="B69" s="10" t="s">
        <v>129</v>
      </c>
      <c r="C69" s="10" t="s">
        <v>422</v>
      </c>
      <c r="D69" s="10" t="s">
        <v>423</v>
      </c>
      <c r="E69" s="10" t="s">
        <v>437</v>
      </c>
      <c r="F69" s="15">
        <v>4.38</v>
      </c>
      <c r="G69" s="15" t="s">
        <v>67</v>
      </c>
      <c r="H69" s="10">
        <f>Table4[[#This Row],[Concentration effective (avant conversion)]]*1000</f>
        <v>4380</v>
      </c>
      <c r="I69" s="15" t="s">
        <v>86</v>
      </c>
      <c r="J69" s="131" t="s">
        <v>34</v>
      </c>
      <c r="K69" s="10" t="s">
        <v>1533</v>
      </c>
      <c r="L69" s="15" t="s">
        <v>121</v>
      </c>
      <c r="M69" s="15" t="s">
        <v>426</v>
      </c>
      <c r="N69" s="15" t="s">
        <v>72</v>
      </c>
      <c r="O69" s="15" t="s">
        <v>427</v>
      </c>
      <c r="P69" s="15" t="s">
        <v>28</v>
      </c>
      <c r="Q69" s="15" t="s">
        <v>28</v>
      </c>
      <c r="R69" s="15" t="s">
        <v>28</v>
      </c>
      <c r="S69" s="133" t="s">
        <v>34</v>
      </c>
      <c r="T69" s="10" t="s">
        <v>263</v>
      </c>
      <c r="U69" s="15" t="s">
        <v>75</v>
      </c>
      <c r="V69" s="10" t="s">
        <v>90</v>
      </c>
      <c r="W69" s="133" t="s">
        <v>34</v>
      </c>
      <c r="X69" s="10" t="s">
        <v>428</v>
      </c>
      <c r="Y69" s="25" t="s">
        <v>429</v>
      </c>
      <c r="Z69" s="25" t="s">
        <v>1071</v>
      </c>
    </row>
    <row r="70" spans="1:26" ht="15.9" customHeight="1" x14ac:dyDescent="0.25">
      <c r="A70" s="15" t="s">
        <v>1442</v>
      </c>
      <c r="B70" s="10" t="s">
        <v>129</v>
      </c>
      <c r="C70" s="10" t="s">
        <v>422</v>
      </c>
      <c r="D70" s="10" t="s">
        <v>423</v>
      </c>
      <c r="E70" s="10" t="s">
        <v>433</v>
      </c>
      <c r="F70" s="15">
        <v>5.17</v>
      </c>
      <c r="G70" s="15" t="s">
        <v>67</v>
      </c>
      <c r="H70" s="10">
        <f>Table4[[#This Row],[Concentration effective (avant conversion)]]*1000</f>
        <v>5170</v>
      </c>
      <c r="I70" s="15" t="s">
        <v>86</v>
      </c>
      <c r="J70" s="131" t="s">
        <v>34</v>
      </c>
      <c r="K70" s="10" t="s">
        <v>1534</v>
      </c>
      <c r="L70" s="15" t="s">
        <v>121</v>
      </c>
      <c r="M70" s="15" t="s">
        <v>426</v>
      </c>
      <c r="N70" s="15" t="s">
        <v>72</v>
      </c>
      <c r="O70" s="15" t="s">
        <v>427</v>
      </c>
      <c r="P70" s="15" t="s">
        <v>28</v>
      </c>
      <c r="Q70" s="15" t="s">
        <v>28</v>
      </c>
      <c r="R70" s="15" t="s">
        <v>28</v>
      </c>
      <c r="S70" s="133" t="s">
        <v>34</v>
      </c>
      <c r="T70" s="10" t="s">
        <v>263</v>
      </c>
      <c r="U70" s="15" t="s">
        <v>75</v>
      </c>
      <c r="V70" s="10" t="s">
        <v>90</v>
      </c>
      <c r="W70" s="133" t="s">
        <v>34</v>
      </c>
      <c r="X70" s="10" t="s">
        <v>428</v>
      </c>
      <c r="Y70" s="25" t="s">
        <v>429</v>
      </c>
      <c r="Z70" s="25" t="s">
        <v>1071</v>
      </c>
    </row>
    <row r="71" spans="1:26" ht="15.9" customHeight="1" x14ac:dyDescent="0.25">
      <c r="A71" s="15" t="s">
        <v>1442</v>
      </c>
      <c r="B71" s="10" t="s">
        <v>129</v>
      </c>
      <c r="C71" s="10" t="s">
        <v>422</v>
      </c>
      <c r="D71" s="10" t="s">
        <v>423</v>
      </c>
      <c r="E71" s="10" t="s">
        <v>439</v>
      </c>
      <c r="F71" s="15">
        <v>6.12</v>
      </c>
      <c r="G71" s="15" t="s">
        <v>67</v>
      </c>
      <c r="H71" s="10">
        <f>Table4[[#This Row],[Concentration effective (avant conversion)]]*1000</f>
        <v>6120</v>
      </c>
      <c r="I71" s="15" t="s">
        <v>86</v>
      </c>
      <c r="J71" s="131" t="s">
        <v>34</v>
      </c>
      <c r="K71" s="10" t="s">
        <v>1535</v>
      </c>
      <c r="L71" s="15" t="s">
        <v>121</v>
      </c>
      <c r="M71" s="15" t="s">
        <v>426</v>
      </c>
      <c r="N71" s="15" t="s">
        <v>72</v>
      </c>
      <c r="O71" s="15" t="s">
        <v>427</v>
      </c>
      <c r="P71" s="15" t="s">
        <v>28</v>
      </c>
      <c r="Q71" s="15" t="s">
        <v>28</v>
      </c>
      <c r="R71" s="15" t="s">
        <v>28</v>
      </c>
      <c r="S71" s="133" t="s">
        <v>34</v>
      </c>
      <c r="T71" s="10" t="s">
        <v>263</v>
      </c>
      <c r="U71" s="15" t="s">
        <v>75</v>
      </c>
      <c r="V71" s="10" t="s">
        <v>90</v>
      </c>
      <c r="W71" s="133" t="s">
        <v>34</v>
      </c>
      <c r="X71" s="10" t="s">
        <v>428</v>
      </c>
      <c r="Y71" s="25" t="s">
        <v>429</v>
      </c>
      <c r="Z71" s="25" t="s">
        <v>1071</v>
      </c>
    </row>
    <row r="72" spans="1:26" ht="15.9" customHeight="1" x14ac:dyDescent="0.25">
      <c r="A72" s="15" t="s">
        <v>1442</v>
      </c>
      <c r="B72" s="10" t="s">
        <v>129</v>
      </c>
      <c r="C72" s="10" t="s">
        <v>422</v>
      </c>
      <c r="D72" s="10" t="s">
        <v>423</v>
      </c>
      <c r="E72" s="10" t="s">
        <v>424</v>
      </c>
      <c r="F72" s="15">
        <v>138</v>
      </c>
      <c r="G72" s="15" t="s">
        <v>67</v>
      </c>
      <c r="H72" s="10">
        <f>Table4[[#This Row],[Concentration effective (avant conversion)]]*1000</f>
        <v>138000</v>
      </c>
      <c r="I72" s="15" t="s">
        <v>86</v>
      </c>
      <c r="J72" s="131" t="s">
        <v>34</v>
      </c>
      <c r="K72" s="10" t="s">
        <v>1536</v>
      </c>
      <c r="L72" s="15" t="s">
        <v>121</v>
      </c>
      <c r="M72" s="15" t="s">
        <v>426</v>
      </c>
      <c r="N72" s="15" t="s">
        <v>72</v>
      </c>
      <c r="O72" s="15" t="s">
        <v>427</v>
      </c>
      <c r="P72" s="15" t="s">
        <v>28</v>
      </c>
      <c r="Q72" s="15" t="s">
        <v>28</v>
      </c>
      <c r="R72" s="15" t="s">
        <v>28</v>
      </c>
      <c r="S72" s="133" t="s">
        <v>34</v>
      </c>
      <c r="T72" s="10" t="s">
        <v>263</v>
      </c>
      <c r="U72" s="15" t="s">
        <v>75</v>
      </c>
      <c r="V72" s="10" t="s">
        <v>90</v>
      </c>
      <c r="W72" s="133" t="s">
        <v>34</v>
      </c>
      <c r="X72" s="10" t="s">
        <v>428</v>
      </c>
      <c r="Y72" s="25" t="s">
        <v>429</v>
      </c>
      <c r="Z72" s="25" t="s">
        <v>1071</v>
      </c>
    </row>
    <row r="73" spans="1:26" ht="15.9" customHeight="1" x14ac:dyDescent="0.25">
      <c r="A73" s="10" t="s">
        <v>1444</v>
      </c>
      <c r="B73" s="10" t="s">
        <v>81</v>
      </c>
      <c r="C73" s="10" t="s">
        <v>1073</v>
      </c>
      <c r="D73" s="10" t="s">
        <v>1074</v>
      </c>
      <c r="E73" s="10" t="s">
        <v>1075</v>
      </c>
      <c r="F73" s="15">
        <v>0.8</v>
      </c>
      <c r="G73" s="15" t="s">
        <v>67</v>
      </c>
      <c r="H73" s="10">
        <f>Table4[[#This Row],[Concentration effective (avant conversion)]]*1000</f>
        <v>800</v>
      </c>
      <c r="I73" s="15" t="s">
        <v>86</v>
      </c>
      <c r="J73" s="131" t="s">
        <v>34</v>
      </c>
      <c r="K73" s="15" t="s">
        <v>69</v>
      </c>
      <c r="L73" s="15" t="s">
        <v>70</v>
      </c>
      <c r="M73" s="15" t="s">
        <v>87</v>
      </c>
      <c r="N73" s="15" t="s">
        <v>376</v>
      </c>
      <c r="O73" s="15">
        <v>18</v>
      </c>
      <c r="P73" s="15" t="s">
        <v>28</v>
      </c>
      <c r="Q73" s="15">
        <v>8.3000000000000007</v>
      </c>
      <c r="R73" s="15" t="s">
        <v>28</v>
      </c>
      <c r="S73" s="133" t="s">
        <v>34</v>
      </c>
      <c r="T73" s="10" t="s">
        <v>263</v>
      </c>
      <c r="U73" s="15" t="s">
        <v>75</v>
      </c>
      <c r="V73" s="10" t="s">
        <v>90</v>
      </c>
      <c r="W73" s="133" t="s">
        <v>34</v>
      </c>
      <c r="X73" s="10" t="s">
        <v>1077</v>
      </c>
      <c r="Y73" s="25" t="s">
        <v>1078</v>
      </c>
      <c r="Z73" s="25" t="s">
        <v>1972</v>
      </c>
    </row>
    <row r="74" spans="1:26" ht="15.9" customHeight="1" x14ac:dyDescent="0.25">
      <c r="A74" s="10" t="s">
        <v>1444</v>
      </c>
      <c r="B74" s="10" t="s">
        <v>81</v>
      </c>
      <c r="C74" s="10" t="s">
        <v>1073</v>
      </c>
      <c r="D74" s="10" t="s">
        <v>1074</v>
      </c>
      <c r="E74" s="10" t="s">
        <v>66</v>
      </c>
      <c r="F74" s="71" t="s">
        <v>1537</v>
      </c>
      <c r="G74" s="15" t="s">
        <v>67</v>
      </c>
      <c r="H74" s="10" t="s">
        <v>1538</v>
      </c>
      <c r="I74" s="15" t="s">
        <v>86</v>
      </c>
      <c r="J74" s="131" t="s">
        <v>34</v>
      </c>
      <c r="K74" s="15" t="s">
        <v>69</v>
      </c>
      <c r="L74" s="15" t="s">
        <v>70</v>
      </c>
      <c r="M74" s="15" t="s">
        <v>87</v>
      </c>
      <c r="N74" s="15" t="s">
        <v>376</v>
      </c>
      <c r="O74" s="15">
        <v>18</v>
      </c>
      <c r="P74" s="15" t="s">
        <v>28</v>
      </c>
      <c r="Q74" s="15">
        <v>8.3000000000000007</v>
      </c>
      <c r="R74" s="15" t="s">
        <v>28</v>
      </c>
      <c r="S74" s="133" t="s">
        <v>34</v>
      </c>
      <c r="T74" s="10" t="s">
        <v>263</v>
      </c>
      <c r="U74" s="15" t="s">
        <v>75</v>
      </c>
      <c r="V74" s="10" t="s">
        <v>90</v>
      </c>
      <c r="W74" s="133" t="s">
        <v>34</v>
      </c>
      <c r="X74" s="10" t="s">
        <v>1077</v>
      </c>
      <c r="Y74" s="25" t="s">
        <v>1078</v>
      </c>
      <c r="Z74" s="25" t="s">
        <v>1973</v>
      </c>
    </row>
    <row r="75" spans="1:26" ht="15.9" customHeight="1" x14ac:dyDescent="0.25">
      <c r="A75" s="15" t="s">
        <v>1442</v>
      </c>
      <c r="B75" s="15" t="s">
        <v>63</v>
      </c>
      <c r="C75" s="15" t="s">
        <v>96</v>
      </c>
      <c r="D75" s="15" t="s">
        <v>97</v>
      </c>
      <c r="E75" s="15" t="s">
        <v>453</v>
      </c>
      <c r="F75" s="131" t="s">
        <v>34</v>
      </c>
      <c r="G75" s="131" t="s">
        <v>34</v>
      </c>
      <c r="H75" s="15">
        <v>15.2</v>
      </c>
      <c r="I75" s="15" t="s">
        <v>112</v>
      </c>
      <c r="J75" s="131" t="s">
        <v>34</v>
      </c>
      <c r="K75" s="15" t="s">
        <v>1539</v>
      </c>
      <c r="L75" s="15" t="s">
        <v>121</v>
      </c>
      <c r="M75" s="15" t="s">
        <v>122</v>
      </c>
      <c r="N75" s="15" t="s">
        <v>72</v>
      </c>
      <c r="O75" s="15">
        <v>25</v>
      </c>
      <c r="P75" s="131" t="s">
        <v>190</v>
      </c>
      <c r="Q75" s="15" t="s">
        <v>195</v>
      </c>
      <c r="R75" s="15" t="s">
        <v>28</v>
      </c>
      <c r="S75" s="133" t="s">
        <v>34</v>
      </c>
      <c r="T75" s="15" t="s">
        <v>113</v>
      </c>
      <c r="U75" s="15" t="s">
        <v>75</v>
      </c>
      <c r="V75" s="15" t="s">
        <v>90</v>
      </c>
      <c r="W75" s="133" t="s">
        <v>34</v>
      </c>
      <c r="X75" s="15" t="s">
        <v>196</v>
      </c>
      <c r="Y75" s="56" t="s">
        <v>197</v>
      </c>
      <c r="Z75" s="12" t="s">
        <v>1097</v>
      </c>
    </row>
    <row r="76" spans="1:26" ht="15.9" customHeight="1" x14ac:dyDescent="0.25">
      <c r="A76" s="15" t="s">
        <v>1442</v>
      </c>
      <c r="B76" s="15" t="s">
        <v>63</v>
      </c>
      <c r="C76" s="15" t="s">
        <v>96</v>
      </c>
      <c r="D76" s="15" t="s">
        <v>97</v>
      </c>
      <c r="E76" s="15" t="s">
        <v>464</v>
      </c>
      <c r="F76" s="131" t="s">
        <v>34</v>
      </c>
      <c r="G76" s="131" t="s">
        <v>34</v>
      </c>
      <c r="H76" s="15">
        <v>16.3</v>
      </c>
      <c r="I76" s="15" t="s">
        <v>112</v>
      </c>
      <c r="J76" s="131" t="s">
        <v>34</v>
      </c>
      <c r="K76" s="15" t="s">
        <v>1540</v>
      </c>
      <c r="L76" s="15" t="s">
        <v>121</v>
      </c>
      <c r="M76" s="15" t="s">
        <v>122</v>
      </c>
      <c r="N76" s="15" t="s">
        <v>72</v>
      </c>
      <c r="O76" s="15">
        <v>25</v>
      </c>
      <c r="P76" s="131" t="s">
        <v>190</v>
      </c>
      <c r="Q76" s="15" t="s">
        <v>195</v>
      </c>
      <c r="R76" s="15" t="s">
        <v>28</v>
      </c>
      <c r="S76" s="133" t="s">
        <v>34</v>
      </c>
      <c r="T76" s="15" t="s">
        <v>113</v>
      </c>
      <c r="U76" s="15" t="s">
        <v>75</v>
      </c>
      <c r="V76" s="15" t="s">
        <v>90</v>
      </c>
      <c r="W76" s="133" t="s">
        <v>34</v>
      </c>
      <c r="X76" s="15" t="s">
        <v>196</v>
      </c>
      <c r="Y76" s="56" t="s">
        <v>197</v>
      </c>
      <c r="Z76" s="12" t="s">
        <v>1097</v>
      </c>
    </row>
    <row r="77" spans="1:26" ht="15.9" customHeight="1" x14ac:dyDescent="0.25">
      <c r="A77" s="15" t="s">
        <v>1442</v>
      </c>
      <c r="B77" s="15" t="s">
        <v>63</v>
      </c>
      <c r="C77" s="15" t="s">
        <v>186</v>
      </c>
      <c r="D77" s="15" t="s">
        <v>187</v>
      </c>
      <c r="E77" s="15" t="s">
        <v>188</v>
      </c>
      <c r="F77" s="131" t="s">
        <v>34</v>
      </c>
      <c r="G77" s="131" t="s">
        <v>34</v>
      </c>
      <c r="H77" s="15">
        <v>184.9</v>
      </c>
      <c r="I77" s="15" t="s">
        <v>112</v>
      </c>
      <c r="J77" s="131" t="s">
        <v>34</v>
      </c>
      <c r="K77" s="15" t="s">
        <v>1541</v>
      </c>
      <c r="L77" s="15" t="s">
        <v>121</v>
      </c>
      <c r="M77" s="15" t="s">
        <v>122</v>
      </c>
      <c r="N77" s="15" t="s">
        <v>72</v>
      </c>
      <c r="O77" s="15">
        <v>12</v>
      </c>
      <c r="P77" s="131" t="s">
        <v>190</v>
      </c>
      <c r="Q77" s="15" t="s">
        <v>445</v>
      </c>
      <c r="R77" s="15" t="s">
        <v>28</v>
      </c>
      <c r="S77" s="133" t="s">
        <v>34</v>
      </c>
      <c r="T77" s="15" t="s">
        <v>113</v>
      </c>
      <c r="U77" s="15" t="s">
        <v>75</v>
      </c>
      <c r="V77" s="15" t="s">
        <v>90</v>
      </c>
      <c r="W77" s="133" t="s">
        <v>34</v>
      </c>
      <c r="X77" s="15" t="s">
        <v>196</v>
      </c>
      <c r="Y77" s="56" t="s">
        <v>197</v>
      </c>
      <c r="Z77" s="12" t="s">
        <v>1542</v>
      </c>
    </row>
    <row r="78" spans="1:26" ht="15.9" customHeight="1" x14ac:dyDescent="0.25">
      <c r="A78" s="15" t="s">
        <v>1442</v>
      </c>
      <c r="B78" s="15" t="s">
        <v>63</v>
      </c>
      <c r="C78" s="15" t="s">
        <v>96</v>
      </c>
      <c r="D78" s="15" t="s">
        <v>97</v>
      </c>
      <c r="E78" s="15" t="s">
        <v>447</v>
      </c>
      <c r="F78" s="131" t="s">
        <v>34</v>
      </c>
      <c r="G78" s="131" t="s">
        <v>34</v>
      </c>
      <c r="H78" s="15">
        <v>17.899999999999999</v>
      </c>
      <c r="I78" s="15" t="s">
        <v>112</v>
      </c>
      <c r="J78" s="131" t="s">
        <v>34</v>
      </c>
      <c r="K78" s="15" t="s">
        <v>1543</v>
      </c>
      <c r="L78" s="15" t="s">
        <v>121</v>
      </c>
      <c r="M78" s="15" t="s">
        <v>122</v>
      </c>
      <c r="N78" s="15" t="s">
        <v>72</v>
      </c>
      <c r="O78" s="15">
        <v>25</v>
      </c>
      <c r="P78" s="131" t="s">
        <v>190</v>
      </c>
      <c r="Q78" s="15" t="s">
        <v>195</v>
      </c>
      <c r="R78" s="15" t="s">
        <v>28</v>
      </c>
      <c r="S78" s="133" t="s">
        <v>34</v>
      </c>
      <c r="T78" s="15" t="s">
        <v>113</v>
      </c>
      <c r="U78" s="15" t="s">
        <v>75</v>
      </c>
      <c r="V78" s="15" t="s">
        <v>90</v>
      </c>
      <c r="W78" s="133" t="s">
        <v>34</v>
      </c>
      <c r="X78" s="15" t="s">
        <v>196</v>
      </c>
      <c r="Y78" s="56" t="s">
        <v>197</v>
      </c>
      <c r="Z78" s="12" t="s">
        <v>1097</v>
      </c>
    </row>
    <row r="79" spans="1:26" ht="15.9" customHeight="1" x14ac:dyDescent="0.25">
      <c r="A79" s="15" t="s">
        <v>1442</v>
      </c>
      <c r="B79" s="15" t="s">
        <v>63</v>
      </c>
      <c r="C79" s="15" t="s">
        <v>186</v>
      </c>
      <c r="D79" s="15" t="s">
        <v>187</v>
      </c>
      <c r="E79" s="15" t="s">
        <v>459</v>
      </c>
      <c r="F79" s="131" t="s">
        <v>34</v>
      </c>
      <c r="G79" s="131" t="s">
        <v>34</v>
      </c>
      <c r="H79" s="15">
        <v>208.6</v>
      </c>
      <c r="I79" s="15" t="s">
        <v>112</v>
      </c>
      <c r="J79" s="131" t="s">
        <v>34</v>
      </c>
      <c r="K79" s="15" t="s">
        <v>1544</v>
      </c>
      <c r="L79" s="15" t="s">
        <v>121</v>
      </c>
      <c r="M79" s="15" t="s">
        <v>122</v>
      </c>
      <c r="N79" s="15" t="s">
        <v>72</v>
      </c>
      <c r="O79" s="15">
        <v>12</v>
      </c>
      <c r="P79" s="131" t="s">
        <v>190</v>
      </c>
      <c r="Q79" s="15" t="s">
        <v>445</v>
      </c>
      <c r="R79" s="15" t="s">
        <v>28</v>
      </c>
      <c r="S79" s="133" t="s">
        <v>34</v>
      </c>
      <c r="T79" s="15" t="s">
        <v>113</v>
      </c>
      <c r="U79" s="15" t="s">
        <v>75</v>
      </c>
      <c r="V79" s="15" t="s">
        <v>90</v>
      </c>
      <c r="W79" s="133" t="s">
        <v>34</v>
      </c>
      <c r="X79" s="15" t="s">
        <v>196</v>
      </c>
      <c r="Y79" s="56" t="s">
        <v>197</v>
      </c>
      <c r="Z79" s="12" t="s">
        <v>1097</v>
      </c>
    </row>
    <row r="80" spans="1:26" ht="15.9" customHeight="1" x14ac:dyDescent="0.25">
      <c r="A80" s="15" t="s">
        <v>1442</v>
      </c>
      <c r="B80" s="15" t="s">
        <v>63</v>
      </c>
      <c r="C80" s="15" t="s">
        <v>186</v>
      </c>
      <c r="D80" s="15" t="s">
        <v>187</v>
      </c>
      <c r="E80" s="15" t="s">
        <v>463</v>
      </c>
      <c r="F80" s="131" t="s">
        <v>34</v>
      </c>
      <c r="G80" s="131" t="s">
        <v>34</v>
      </c>
      <c r="H80" s="15">
        <v>216.3</v>
      </c>
      <c r="I80" s="15" t="s">
        <v>112</v>
      </c>
      <c r="J80" s="131" t="s">
        <v>34</v>
      </c>
      <c r="K80" s="15" t="s">
        <v>1545</v>
      </c>
      <c r="L80" s="15" t="s">
        <v>121</v>
      </c>
      <c r="M80" s="15" t="s">
        <v>122</v>
      </c>
      <c r="N80" s="15" t="s">
        <v>72</v>
      </c>
      <c r="O80" s="15">
        <v>12</v>
      </c>
      <c r="P80" s="131" t="s">
        <v>190</v>
      </c>
      <c r="Q80" s="15" t="s">
        <v>445</v>
      </c>
      <c r="R80" s="15" t="s">
        <v>28</v>
      </c>
      <c r="S80" s="133" t="s">
        <v>34</v>
      </c>
      <c r="T80" s="15" t="s">
        <v>113</v>
      </c>
      <c r="U80" s="15" t="s">
        <v>75</v>
      </c>
      <c r="V80" s="15" t="s">
        <v>90</v>
      </c>
      <c r="W80" s="133" t="s">
        <v>34</v>
      </c>
      <c r="X80" s="15" t="s">
        <v>196</v>
      </c>
      <c r="Y80" s="56" t="s">
        <v>197</v>
      </c>
      <c r="Z80" s="63" t="s">
        <v>1097</v>
      </c>
    </row>
    <row r="81" spans="1:26" ht="15.9" customHeight="1" x14ac:dyDescent="0.25">
      <c r="A81" s="15" t="s">
        <v>1442</v>
      </c>
      <c r="B81" s="15" t="s">
        <v>63</v>
      </c>
      <c r="C81" s="15" t="s">
        <v>186</v>
      </c>
      <c r="D81" s="15" t="s">
        <v>187</v>
      </c>
      <c r="E81" s="15" t="s">
        <v>460</v>
      </c>
      <c r="F81" s="131" t="s">
        <v>34</v>
      </c>
      <c r="G81" s="131" t="s">
        <v>34</v>
      </c>
      <c r="H81" s="15" t="s">
        <v>1546</v>
      </c>
      <c r="I81" s="15" t="s">
        <v>112</v>
      </c>
      <c r="J81" s="131" t="s">
        <v>34</v>
      </c>
      <c r="K81" s="15" t="s">
        <v>69</v>
      </c>
      <c r="L81" s="15" t="s">
        <v>121</v>
      </c>
      <c r="M81" s="15" t="s">
        <v>122</v>
      </c>
      <c r="N81" s="15" t="s">
        <v>72</v>
      </c>
      <c r="O81" s="15">
        <v>12</v>
      </c>
      <c r="P81" s="131" t="s">
        <v>190</v>
      </c>
      <c r="Q81" s="15" t="s">
        <v>445</v>
      </c>
      <c r="R81" s="15" t="s">
        <v>28</v>
      </c>
      <c r="S81" s="133" t="s">
        <v>34</v>
      </c>
      <c r="T81" s="15" t="s">
        <v>74</v>
      </c>
      <c r="U81" s="15" t="s">
        <v>75</v>
      </c>
      <c r="V81" s="15" t="s">
        <v>90</v>
      </c>
      <c r="W81" s="133" t="s">
        <v>34</v>
      </c>
      <c r="X81" s="15" t="s">
        <v>196</v>
      </c>
      <c r="Y81" s="56" t="s">
        <v>197</v>
      </c>
      <c r="Z81" s="12" t="s">
        <v>1373</v>
      </c>
    </row>
    <row r="82" spans="1:26" ht="15.9" customHeight="1" x14ac:dyDescent="0.25">
      <c r="A82" s="15" t="s">
        <v>1442</v>
      </c>
      <c r="B82" s="15" t="s">
        <v>63</v>
      </c>
      <c r="C82" s="15" t="s">
        <v>186</v>
      </c>
      <c r="D82" s="15" t="s">
        <v>187</v>
      </c>
      <c r="E82" s="15" t="s">
        <v>461</v>
      </c>
      <c r="F82" s="131" t="s">
        <v>34</v>
      </c>
      <c r="G82" s="131" t="s">
        <v>34</v>
      </c>
      <c r="H82" s="15" t="s">
        <v>1546</v>
      </c>
      <c r="I82" s="15" t="s">
        <v>112</v>
      </c>
      <c r="J82" s="131" t="s">
        <v>34</v>
      </c>
      <c r="K82" s="15" t="s">
        <v>69</v>
      </c>
      <c r="L82" s="15" t="s">
        <v>121</v>
      </c>
      <c r="M82" s="15" t="s">
        <v>122</v>
      </c>
      <c r="N82" s="15" t="s">
        <v>72</v>
      </c>
      <c r="O82" s="15">
        <v>12</v>
      </c>
      <c r="P82" s="131" t="s">
        <v>190</v>
      </c>
      <c r="Q82" s="15" t="s">
        <v>445</v>
      </c>
      <c r="R82" s="15" t="s">
        <v>28</v>
      </c>
      <c r="S82" s="133" t="s">
        <v>34</v>
      </c>
      <c r="T82" s="15" t="s">
        <v>74</v>
      </c>
      <c r="U82" s="15" t="s">
        <v>75</v>
      </c>
      <c r="V82" s="15" t="s">
        <v>90</v>
      </c>
      <c r="W82" s="133" t="s">
        <v>34</v>
      </c>
      <c r="X82" s="15" t="s">
        <v>196</v>
      </c>
      <c r="Y82" s="56" t="s">
        <v>197</v>
      </c>
      <c r="Z82" s="12" t="s">
        <v>1373</v>
      </c>
    </row>
    <row r="83" spans="1:26" ht="15.9" customHeight="1" x14ac:dyDescent="0.25">
      <c r="A83" s="15" t="s">
        <v>1442</v>
      </c>
      <c r="B83" s="15" t="s">
        <v>63</v>
      </c>
      <c r="C83" s="15" t="s">
        <v>186</v>
      </c>
      <c r="D83" s="15" t="s">
        <v>187</v>
      </c>
      <c r="E83" s="15" t="s">
        <v>462</v>
      </c>
      <c r="F83" s="131" t="s">
        <v>34</v>
      </c>
      <c r="G83" s="131" t="s">
        <v>34</v>
      </c>
      <c r="H83" s="15" t="s">
        <v>1546</v>
      </c>
      <c r="I83" s="15" t="s">
        <v>112</v>
      </c>
      <c r="J83" s="131" t="s">
        <v>34</v>
      </c>
      <c r="K83" s="15" t="s">
        <v>69</v>
      </c>
      <c r="L83" s="15" t="s">
        <v>121</v>
      </c>
      <c r="M83" s="15" t="s">
        <v>122</v>
      </c>
      <c r="N83" s="15" t="s">
        <v>72</v>
      </c>
      <c r="O83" s="15">
        <v>12</v>
      </c>
      <c r="P83" s="131" t="s">
        <v>190</v>
      </c>
      <c r="Q83" s="15" t="s">
        <v>445</v>
      </c>
      <c r="R83" s="15" t="s">
        <v>28</v>
      </c>
      <c r="S83" s="133" t="s">
        <v>34</v>
      </c>
      <c r="T83" s="15" t="s">
        <v>74</v>
      </c>
      <c r="U83" s="15" t="s">
        <v>75</v>
      </c>
      <c r="V83" s="15" t="s">
        <v>90</v>
      </c>
      <c r="W83" s="133" t="s">
        <v>34</v>
      </c>
      <c r="X83" s="15" t="s">
        <v>196</v>
      </c>
      <c r="Y83" s="56" t="s">
        <v>197</v>
      </c>
      <c r="Z83" s="12" t="s">
        <v>1373</v>
      </c>
    </row>
    <row r="84" spans="1:26" ht="15.9" customHeight="1" x14ac:dyDescent="0.25">
      <c r="A84" s="15" t="s">
        <v>1442</v>
      </c>
      <c r="B84" s="15" t="s">
        <v>81</v>
      </c>
      <c r="C84" s="15" t="s">
        <v>104</v>
      </c>
      <c r="D84" s="15" t="s">
        <v>105</v>
      </c>
      <c r="E84" s="15" t="s">
        <v>477</v>
      </c>
      <c r="F84" s="131" t="s">
        <v>34</v>
      </c>
      <c r="G84" s="131" t="s">
        <v>34</v>
      </c>
      <c r="H84" s="15">
        <v>1714</v>
      </c>
      <c r="I84" s="15" t="s">
        <v>112</v>
      </c>
      <c r="J84" s="131" t="s">
        <v>34</v>
      </c>
      <c r="K84" s="15" t="s">
        <v>1547</v>
      </c>
      <c r="L84" s="15" t="s">
        <v>121</v>
      </c>
      <c r="M84" s="15" t="s">
        <v>122</v>
      </c>
      <c r="N84" s="15" t="s">
        <v>72</v>
      </c>
      <c r="O84" s="15" t="s">
        <v>157</v>
      </c>
      <c r="P84" s="15">
        <v>30</v>
      </c>
      <c r="Q84" s="15" t="s">
        <v>158</v>
      </c>
      <c r="R84" s="15" t="s">
        <v>28</v>
      </c>
      <c r="S84" s="133" t="s">
        <v>34</v>
      </c>
      <c r="T84" s="15" t="s">
        <v>113</v>
      </c>
      <c r="U84" s="15" t="s">
        <v>75</v>
      </c>
      <c r="V84" s="15" t="s">
        <v>90</v>
      </c>
      <c r="W84" s="133" t="s">
        <v>34</v>
      </c>
      <c r="X84" s="15" t="s">
        <v>152</v>
      </c>
      <c r="Y84" s="56" t="s">
        <v>153</v>
      </c>
      <c r="Z84" s="12" t="s">
        <v>1386</v>
      </c>
    </row>
    <row r="85" spans="1:26" ht="15.9" customHeight="1" x14ac:dyDescent="0.25">
      <c r="A85" s="15" t="s">
        <v>1442</v>
      </c>
      <c r="B85" s="15" t="s">
        <v>63</v>
      </c>
      <c r="C85" s="15" t="s">
        <v>167</v>
      </c>
      <c r="D85" s="15" t="s">
        <v>168</v>
      </c>
      <c r="E85" s="15" t="s">
        <v>169</v>
      </c>
      <c r="F85" s="131" t="s">
        <v>34</v>
      </c>
      <c r="G85" s="131" t="s">
        <v>34</v>
      </c>
      <c r="H85" s="15">
        <v>295.7</v>
      </c>
      <c r="I85" s="15" t="s">
        <v>112</v>
      </c>
      <c r="J85" s="131" t="s">
        <v>34</v>
      </c>
      <c r="K85" s="15" t="s">
        <v>1548</v>
      </c>
      <c r="L85" s="15" t="s">
        <v>121</v>
      </c>
      <c r="M85" s="15" t="s">
        <v>122</v>
      </c>
      <c r="N85" s="15" t="s">
        <v>72</v>
      </c>
      <c r="O85" s="71" t="s">
        <v>171</v>
      </c>
      <c r="P85" s="131" t="s">
        <v>123</v>
      </c>
      <c r="Q85" s="15" t="s">
        <v>869</v>
      </c>
      <c r="R85" s="15" t="s">
        <v>28</v>
      </c>
      <c r="S85" s="133" t="s">
        <v>34</v>
      </c>
      <c r="T85" s="15" t="s">
        <v>113</v>
      </c>
      <c r="U85" s="15" t="s">
        <v>75</v>
      </c>
      <c r="V85" s="15" t="s">
        <v>90</v>
      </c>
      <c r="W85" s="133" t="s">
        <v>34</v>
      </c>
      <c r="X85" s="15" t="s">
        <v>152</v>
      </c>
      <c r="Y85" s="56" t="s">
        <v>153</v>
      </c>
      <c r="Z85" s="12" t="s">
        <v>1549</v>
      </c>
    </row>
    <row r="86" spans="1:26" ht="15.9" customHeight="1" x14ac:dyDescent="0.25">
      <c r="A86" s="15" t="s">
        <v>1442</v>
      </c>
      <c r="B86" s="15" t="s">
        <v>63</v>
      </c>
      <c r="C86" s="15" t="s">
        <v>167</v>
      </c>
      <c r="D86" s="15" t="s">
        <v>168</v>
      </c>
      <c r="E86" s="15" t="s">
        <v>468</v>
      </c>
      <c r="F86" s="131" t="s">
        <v>34</v>
      </c>
      <c r="G86" s="131" t="s">
        <v>34</v>
      </c>
      <c r="H86" s="15">
        <v>404</v>
      </c>
      <c r="I86" s="15" t="s">
        <v>112</v>
      </c>
      <c r="J86" s="131" t="s">
        <v>34</v>
      </c>
      <c r="K86" s="15" t="s">
        <v>1550</v>
      </c>
      <c r="L86" s="15" t="s">
        <v>121</v>
      </c>
      <c r="M86" s="15" t="s">
        <v>122</v>
      </c>
      <c r="N86" s="15" t="s">
        <v>72</v>
      </c>
      <c r="O86" s="71" t="s">
        <v>171</v>
      </c>
      <c r="P86" s="131" t="s">
        <v>123</v>
      </c>
      <c r="Q86" s="15" t="s">
        <v>869</v>
      </c>
      <c r="R86" s="15" t="s">
        <v>28</v>
      </c>
      <c r="S86" s="133" t="s">
        <v>34</v>
      </c>
      <c r="T86" s="15" t="s">
        <v>113</v>
      </c>
      <c r="U86" s="15" t="s">
        <v>75</v>
      </c>
      <c r="V86" s="15" t="s">
        <v>90</v>
      </c>
      <c r="W86" s="133" t="s">
        <v>34</v>
      </c>
      <c r="X86" s="15" t="s">
        <v>152</v>
      </c>
      <c r="Y86" s="56" t="s">
        <v>153</v>
      </c>
      <c r="Z86" s="63" t="s">
        <v>1953</v>
      </c>
    </row>
    <row r="87" spans="1:26" ht="15.9" customHeight="1" x14ac:dyDescent="0.25">
      <c r="A87" s="15" t="s">
        <v>1442</v>
      </c>
      <c r="B87" s="15" t="s">
        <v>63</v>
      </c>
      <c r="C87" s="15" t="s">
        <v>167</v>
      </c>
      <c r="D87" s="15" t="s">
        <v>168</v>
      </c>
      <c r="E87" s="15" t="s">
        <v>1551</v>
      </c>
      <c r="F87" s="131" t="s">
        <v>34</v>
      </c>
      <c r="G87" s="131" t="s">
        <v>34</v>
      </c>
      <c r="H87" s="15">
        <v>369.6</v>
      </c>
      <c r="I87" s="15" t="s">
        <v>112</v>
      </c>
      <c r="J87" s="131" t="s">
        <v>34</v>
      </c>
      <c r="K87" s="15" t="s">
        <v>1552</v>
      </c>
      <c r="L87" s="15" t="s">
        <v>121</v>
      </c>
      <c r="M87" s="15" t="s">
        <v>122</v>
      </c>
      <c r="N87" s="15" t="s">
        <v>72</v>
      </c>
      <c r="O87" s="71" t="s">
        <v>171</v>
      </c>
      <c r="P87" s="131" t="s">
        <v>123</v>
      </c>
      <c r="Q87" s="15" t="s">
        <v>869</v>
      </c>
      <c r="R87" s="15" t="s">
        <v>28</v>
      </c>
      <c r="S87" s="133" t="s">
        <v>34</v>
      </c>
      <c r="T87" s="15" t="s">
        <v>113</v>
      </c>
      <c r="U87" s="15" t="s">
        <v>75</v>
      </c>
      <c r="V87" s="15" t="s">
        <v>90</v>
      </c>
      <c r="W87" s="133" t="s">
        <v>34</v>
      </c>
      <c r="X87" s="15" t="s">
        <v>152</v>
      </c>
      <c r="Y87" s="56" t="s">
        <v>153</v>
      </c>
      <c r="Z87" s="170" t="s">
        <v>1553</v>
      </c>
    </row>
    <row r="88" spans="1:26" ht="15.9" customHeight="1" x14ac:dyDescent="0.25">
      <c r="A88" s="15" t="s">
        <v>1442</v>
      </c>
      <c r="B88" s="15" t="s">
        <v>81</v>
      </c>
      <c r="C88" s="15" t="s">
        <v>147</v>
      </c>
      <c r="D88" s="15" t="s">
        <v>83</v>
      </c>
      <c r="E88" s="15" t="s">
        <v>148</v>
      </c>
      <c r="F88" s="131" t="s">
        <v>34</v>
      </c>
      <c r="G88" s="131" t="s">
        <v>34</v>
      </c>
      <c r="H88" s="15">
        <v>31.08</v>
      </c>
      <c r="I88" s="15" t="s">
        <v>112</v>
      </c>
      <c r="J88" s="131" t="s">
        <v>34</v>
      </c>
      <c r="K88" s="15" t="s">
        <v>1554</v>
      </c>
      <c r="L88" s="15" t="s">
        <v>121</v>
      </c>
      <c r="M88" s="15" t="s">
        <v>122</v>
      </c>
      <c r="N88" s="15" t="s">
        <v>72</v>
      </c>
      <c r="O88" s="15" t="s">
        <v>150</v>
      </c>
      <c r="P88" s="15">
        <v>30</v>
      </c>
      <c r="Q88" s="15" t="s">
        <v>151</v>
      </c>
      <c r="R88" s="15" t="s">
        <v>28</v>
      </c>
      <c r="S88" s="133" t="s">
        <v>34</v>
      </c>
      <c r="T88" s="15" t="s">
        <v>113</v>
      </c>
      <c r="U88" s="15" t="s">
        <v>75</v>
      </c>
      <c r="V88" s="15" t="s">
        <v>90</v>
      </c>
      <c r="W88" s="133" t="s">
        <v>34</v>
      </c>
      <c r="X88" s="15" t="s">
        <v>152</v>
      </c>
      <c r="Y88" s="56" t="s">
        <v>153</v>
      </c>
      <c r="Z88" s="12" t="s">
        <v>2038</v>
      </c>
    </row>
    <row r="89" spans="1:26" ht="15.9" customHeight="1" x14ac:dyDescent="0.25">
      <c r="A89" s="15" t="s">
        <v>1442</v>
      </c>
      <c r="B89" s="15" t="s">
        <v>63</v>
      </c>
      <c r="C89" s="15" t="s">
        <v>167</v>
      </c>
      <c r="D89" s="15" t="s">
        <v>168</v>
      </c>
      <c r="E89" s="15" t="s">
        <v>485</v>
      </c>
      <c r="F89" s="131" t="s">
        <v>34</v>
      </c>
      <c r="G89" s="131" t="s">
        <v>34</v>
      </c>
      <c r="H89" s="15">
        <v>401.3</v>
      </c>
      <c r="I89" s="28" t="s">
        <v>112</v>
      </c>
      <c r="J89" s="131" t="s">
        <v>34</v>
      </c>
      <c r="K89" s="15" t="s">
        <v>1383</v>
      </c>
      <c r="L89" s="15" t="s">
        <v>121</v>
      </c>
      <c r="M89" s="15" t="s">
        <v>122</v>
      </c>
      <c r="N89" s="15" t="s">
        <v>72</v>
      </c>
      <c r="O89" s="71" t="s">
        <v>171</v>
      </c>
      <c r="P89" s="131" t="s">
        <v>123</v>
      </c>
      <c r="Q89" s="15" t="s">
        <v>869</v>
      </c>
      <c r="R89" s="15" t="s">
        <v>28</v>
      </c>
      <c r="S89" s="133" t="s">
        <v>34</v>
      </c>
      <c r="T89" s="28" t="s">
        <v>113</v>
      </c>
      <c r="U89" s="28" t="s">
        <v>75</v>
      </c>
      <c r="V89" s="28" t="s">
        <v>90</v>
      </c>
      <c r="W89" s="133" t="s">
        <v>34</v>
      </c>
      <c r="X89" s="15" t="s">
        <v>152</v>
      </c>
      <c r="Y89" s="56" t="s">
        <v>153</v>
      </c>
      <c r="Z89" s="63" t="s">
        <v>1953</v>
      </c>
    </row>
    <row r="90" spans="1:26" ht="15.9" customHeight="1" x14ac:dyDescent="0.25">
      <c r="A90" s="15" t="s">
        <v>1442</v>
      </c>
      <c r="B90" s="15" t="s">
        <v>81</v>
      </c>
      <c r="C90" s="15" t="s">
        <v>147</v>
      </c>
      <c r="D90" s="15" t="s">
        <v>83</v>
      </c>
      <c r="E90" s="15" t="s">
        <v>473</v>
      </c>
      <c r="F90" s="131" t="s">
        <v>34</v>
      </c>
      <c r="G90" s="131" t="s">
        <v>34</v>
      </c>
      <c r="H90" s="15">
        <v>35.21</v>
      </c>
      <c r="I90" s="15" t="s">
        <v>112</v>
      </c>
      <c r="J90" s="131" t="s">
        <v>34</v>
      </c>
      <c r="K90" s="15" t="s">
        <v>1555</v>
      </c>
      <c r="L90" s="15" t="s">
        <v>121</v>
      </c>
      <c r="M90" s="15" t="s">
        <v>122</v>
      </c>
      <c r="N90" s="15" t="s">
        <v>72</v>
      </c>
      <c r="O90" s="15" t="s">
        <v>150</v>
      </c>
      <c r="P90" s="15">
        <v>30</v>
      </c>
      <c r="Q90" s="15" t="s">
        <v>151</v>
      </c>
      <c r="R90" s="15" t="s">
        <v>28</v>
      </c>
      <c r="S90" s="133" t="s">
        <v>34</v>
      </c>
      <c r="T90" s="15" t="s">
        <v>113</v>
      </c>
      <c r="U90" s="15" t="s">
        <v>75</v>
      </c>
      <c r="V90" s="15" t="s">
        <v>90</v>
      </c>
      <c r="W90" s="133" t="s">
        <v>34</v>
      </c>
      <c r="X90" s="15" t="s">
        <v>152</v>
      </c>
      <c r="Y90" s="56" t="s">
        <v>153</v>
      </c>
      <c r="Z90" s="12" t="s">
        <v>1979</v>
      </c>
    </row>
    <row r="91" spans="1:26" ht="15.9" customHeight="1" x14ac:dyDescent="0.25">
      <c r="A91" s="15" t="s">
        <v>1442</v>
      </c>
      <c r="B91" s="15" t="s">
        <v>81</v>
      </c>
      <c r="C91" s="15" t="s">
        <v>104</v>
      </c>
      <c r="D91" s="15" t="s">
        <v>105</v>
      </c>
      <c r="E91" s="15" t="s">
        <v>471</v>
      </c>
      <c r="F91" s="131" t="s">
        <v>34</v>
      </c>
      <c r="G91" s="131" t="s">
        <v>34</v>
      </c>
      <c r="H91" s="15">
        <v>373.4</v>
      </c>
      <c r="I91" s="15" t="s">
        <v>112</v>
      </c>
      <c r="J91" s="131" t="s">
        <v>34</v>
      </c>
      <c r="K91" s="15" t="s">
        <v>1556</v>
      </c>
      <c r="L91" s="15" t="s">
        <v>121</v>
      </c>
      <c r="M91" s="15" t="s">
        <v>122</v>
      </c>
      <c r="N91" s="15" t="s">
        <v>72</v>
      </c>
      <c r="O91" s="15" t="s">
        <v>157</v>
      </c>
      <c r="P91" s="15">
        <v>30</v>
      </c>
      <c r="Q91" s="15" t="s">
        <v>158</v>
      </c>
      <c r="R91" s="15" t="s">
        <v>28</v>
      </c>
      <c r="S91" s="133" t="s">
        <v>34</v>
      </c>
      <c r="T91" s="15" t="s">
        <v>113</v>
      </c>
      <c r="U91" s="15" t="s">
        <v>75</v>
      </c>
      <c r="V91" s="15" t="s">
        <v>90</v>
      </c>
      <c r="W91" s="133" t="s">
        <v>34</v>
      </c>
      <c r="X91" s="15" t="s">
        <v>152</v>
      </c>
      <c r="Y91" s="56" t="s">
        <v>153</v>
      </c>
      <c r="Z91" s="17" t="s">
        <v>1980</v>
      </c>
    </row>
    <row r="92" spans="1:26" ht="15.9" customHeight="1" x14ac:dyDescent="0.25">
      <c r="A92" s="15" t="s">
        <v>1442</v>
      </c>
      <c r="B92" s="15" t="s">
        <v>81</v>
      </c>
      <c r="C92" s="15" t="s">
        <v>147</v>
      </c>
      <c r="D92" s="15" t="s">
        <v>83</v>
      </c>
      <c r="E92" s="15" t="s">
        <v>475</v>
      </c>
      <c r="F92" s="131" t="s">
        <v>34</v>
      </c>
      <c r="G92" s="131" t="s">
        <v>34</v>
      </c>
      <c r="H92" s="15">
        <v>43.1</v>
      </c>
      <c r="I92" s="15" t="s">
        <v>112</v>
      </c>
      <c r="J92" s="131" t="s">
        <v>34</v>
      </c>
      <c r="K92" s="15" t="s">
        <v>1557</v>
      </c>
      <c r="L92" s="15" t="s">
        <v>121</v>
      </c>
      <c r="M92" s="15" t="s">
        <v>122</v>
      </c>
      <c r="N92" s="15" t="s">
        <v>72</v>
      </c>
      <c r="O92" s="15" t="s">
        <v>150</v>
      </c>
      <c r="P92" s="15">
        <v>30</v>
      </c>
      <c r="Q92" s="15" t="s">
        <v>151</v>
      </c>
      <c r="R92" s="15" t="s">
        <v>28</v>
      </c>
      <c r="S92" s="133" t="s">
        <v>34</v>
      </c>
      <c r="T92" s="15" t="s">
        <v>113</v>
      </c>
      <c r="U92" s="15" t="s">
        <v>75</v>
      </c>
      <c r="V92" s="15" t="s">
        <v>90</v>
      </c>
      <c r="W92" s="133" t="s">
        <v>34</v>
      </c>
      <c r="X92" s="15" t="s">
        <v>152</v>
      </c>
      <c r="Y92" s="56" t="s">
        <v>153</v>
      </c>
      <c r="Z92" s="17" t="s">
        <v>1558</v>
      </c>
    </row>
    <row r="93" spans="1:26" ht="15.9" customHeight="1" x14ac:dyDescent="0.25">
      <c r="A93" s="15" t="s">
        <v>1442</v>
      </c>
      <c r="B93" s="15" t="s">
        <v>81</v>
      </c>
      <c r="C93" s="15" t="s">
        <v>147</v>
      </c>
      <c r="D93" s="15" t="s">
        <v>83</v>
      </c>
      <c r="E93" s="15" t="s">
        <v>464</v>
      </c>
      <c r="F93" s="131" t="s">
        <v>34</v>
      </c>
      <c r="G93" s="131" t="s">
        <v>34</v>
      </c>
      <c r="H93" s="15">
        <v>103.3</v>
      </c>
      <c r="I93" s="15" t="s">
        <v>112</v>
      </c>
      <c r="J93" s="131" t="s">
        <v>34</v>
      </c>
      <c r="K93" s="15" t="s">
        <v>1559</v>
      </c>
      <c r="L93" s="15" t="s">
        <v>121</v>
      </c>
      <c r="M93" s="15" t="s">
        <v>122</v>
      </c>
      <c r="N93" s="15" t="s">
        <v>72</v>
      </c>
      <c r="O93" s="15" t="s">
        <v>150</v>
      </c>
      <c r="P93" s="15">
        <v>30</v>
      </c>
      <c r="Q93" s="15" t="s">
        <v>151</v>
      </c>
      <c r="R93" s="15" t="s">
        <v>28</v>
      </c>
      <c r="S93" s="133" t="s">
        <v>34</v>
      </c>
      <c r="T93" s="15" t="s">
        <v>113</v>
      </c>
      <c r="U93" s="15" t="s">
        <v>75</v>
      </c>
      <c r="V93" s="15" t="s">
        <v>90</v>
      </c>
      <c r="W93" s="133" t="s">
        <v>34</v>
      </c>
      <c r="X93" s="15" t="s">
        <v>152</v>
      </c>
      <c r="Y93" s="56" t="s">
        <v>153</v>
      </c>
      <c r="Z93" s="17" t="s">
        <v>1386</v>
      </c>
    </row>
    <row r="94" spans="1:26" ht="15.9" customHeight="1" x14ac:dyDescent="0.25">
      <c r="A94" s="15" t="s">
        <v>1442</v>
      </c>
      <c r="B94" s="15" t="s">
        <v>81</v>
      </c>
      <c r="C94" s="15" t="s">
        <v>104</v>
      </c>
      <c r="D94" s="15" t="s">
        <v>105</v>
      </c>
      <c r="E94" s="15" t="s">
        <v>479</v>
      </c>
      <c r="F94" s="131" t="s">
        <v>34</v>
      </c>
      <c r="G94" s="131" t="s">
        <v>34</v>
      </c>
      <c r="H94" s="15">
        <v>287.10000000000002</v>
      </c>
      <c r="I94" s="15" t="s">
        <v>112</v>
      </c>
      <c r="J94" s="131" t="s">
        <v>34</v>
      </c>
      <c r="K94" s="15" t="s">
        <v>1560</v>
      </c>
      <c r="L94" s="15" t="s">
        <v>121</v>
      </c>
      <c r="M94" s="15" t="s">
        <v>122</v>
      </c>
      <c r="N94" s="15" t="s">
        <v>72</v>
      </c>
      <c r="O94" s="15" t="s">
        <v>157</v>
      </c>
      <c r="P94" s="15">
        <v>30</v>
      </c>
      <c r="Q94" s="15" t="s">
        <v>158</v>
      </c>
      <c r="R94" s="15" t="s">
        <v>28</v>
      </c>
      <c r="S94" s="133" t="s">
        <v>34</v>
      </c>
      <c r="T94" s="15" t="s">
        <v>113</v>
      </c>
      <c r="U94" s="15" t="s">
        <v>75</v>
      </c>
      <c r="V94" s="15" t="s">
        <v>90</v>
      </c>
      <c r="W94" s="133" t="s">
        <v>34</v>
      </c>
      <c r="X94" s="15" t="s">
        <v>152</v>
      </c>
      <c r="Y94" s="56" t="s">
        <v>153</v>
      </c>
      <c r="Z94" s="17" t="s">
        <v>2039</v>
      </c>
    </row>
    <row r="95" spans="1:26" ht="15.9" customHeight="1" x14ac:dyDescent="0.25">
      <c r="A95" s="15" t="s">
        <v>1442</v>
      </c>
      <c r="B95" s="18" t="s">
        <v>81</v>
      </c>
      <c r="C95" s="18" t="s">
        <v>104</v>
      </c>
      <c r="D95" s="15" t="s">
        <v>105</v>
      </c>
      <c r="E95" s="18" t="s">
        <v>155</v>
      </c>
      <c r="F95" s="131" t="s">
        <v>34</v>
      </c>
      <c r="G95" s="131" t="s">
        <v>34</v>
      </c>
      <c r="H95" s="18" t="s">
        <v>481</v>
      </c>
      <c r="I95" s="18" t="s">
        <v>112</v>
      </c>
      <c r="J95" s="131" t="s">
        <v>34</v>
      </c>
      <c r="K95" s="18" t="s">
        <v>69</v>
      </c>
      <c r="L95" s="18" t="s">
        <v>121</v>
      </c>
      <c r="M95" s="18" t="s">
        <v>122</v>
      </c>
      <c r="N95" s="18" t="s">
        <v>72</v>
      </c>
      <c r="O95" s="18" t="s">
        <v>157</v>
      </c>
      <c r="P95" s="18">
        <v>30</v>
      </c>
      <c r="Q95" s="18" t="s">
        <v>158</v>
      </c>
      <c r="R95" s="15" t="s">
        <v>28</v>
      </c>
      <c r="S95" s="133" t="s">
        <v>34</v>
      </c>
      <c r="T95" s="18" t="s">
        <v>263</v>
      </c>
      <c r="U95" s="18" t="s">
        <v>75</v>
      </c>
      <c r="V95" s="10" t="s">
        <v>90</v>
      </c>
      <c r="W95" s="133" t="s">
        <v>34</v>
      </c>
      <c r="X95" s="18" t="s">
        <v>152</v>
      </c>
      <c r="Y95" s="56" t="s">
        <v>153</v>
      </c>
      <c r="Z95" s="62" t="s">
        <v>1561</v>
      </c>
    </row>
    <row r="96" spans="1:26" ht="15.9" customHeight="1" x14ac:dyDescent="0.25">
      <c r="A96" s="15" t="s">
        <v>1442</v>
      </c>
      <c r="B96" s="15" t="s">
        <v>63</v>
      </c>
      <c r="C96" s="15" t="s">
        <v>167</v>
      </c>
      <c r="D96" s="15" t="s">
        <v>168</v>
      </c>
      <c r="E96" s="15" t="s">
        <v>486</v>
      </c>
      <c r="F96" s="131" t="s">
        <v>34</v>
      </c>
      <c r="G96" s="131" t="s">
        <v>34</v>
      </c>
      <c r="H96" s="15" t="s">
        <v>1388</v>
      </c>
      <c r="I96" s="15" t="s">
        <v>112</v>
      </c>
      <c r="J96" s="131" t="s">
        <v>34</v>
      </c>
      <c r="K96" s="15" t="s">
        <v>69</v>
      </c>
      <c r="L96" s="15" t="s">
        <v>121</v>
      </c>
      <c r="M96" s="15" t="s">
        <v>122</v>
      </c>
      <c r="N96" s="15" t="s">
        <v>72</v>
      </c>
      <c r="O96" s="71" t="s">
        <v>171</v>
      </c>
      <c r="P96" s="131" t="s">
        <v>123</v>
      </c>
      <c r="Q96" s="15" t="s">
        <v>869</v>
      </c>
      <c r="R96" s="15" t="s">
        <v>28</v>
      </c>
      <c r="S96" s="133" t="s">
        <v>34</v>
      </c>
      <c r="T96" s="15" t="s">
        <v>74</v>
      </c>
      <c r="U96" s="15" t="s">
        <v>75</v>
      </c>
      <c r="V96" s="15" t="s">
        <v>90</v>
      </c>
      <c r="W96" s="133" t="s">
        <v>34</v>
      </c>
      <c r="X96" s="15" t="s">
        <v>152</v>
      </c>
      <c r="Y96" s="56" t="s">
        <v>153</v>
      </c>
      <c r="Z96" s="17" t="s">
        <v>487</v>
      </c>
    </row>
    <row r="97" spans="1:26" ht="15.9" customHeight="1" x14ac:dyDescent="0.25">
      <c r="A97" s="15" t="s">
        <v>1442</v>
      </c>
      <c r="B97" s="15" t="s">
        <v>63</v>
      </c>
      <c r="C97" s="15" t="s">
        <v>167</v>
      </c>
      <c r="D97" s="15" t="s">
        <v>168</v>
      </c>
      <c r="E97" s="15" t="s">
        <v>488</v>
      </c>
      <c r="F97" s="131" t="s">
        <v>34</v>
      </c>
      <c r="G97" s="131" t="s">
        <v>34</v>
      </c>
      <c r="H97" s="15" t="s">
        <v>1388</v>
      </c>
      <c r="I97" s="15" t="s">
        <v>112</v>
      </c>
      <c r="J97" s="131" t="s">
        <v>34</v>
      </c>
      <c r="K97" s="15" t="s">
        <v>69</v>
      </c>
      <c r="L97" s="15" t="s">
        <v>121</v>
      </c>
      <c r="M97" s="15" t="s">
        <v>122</v>
      </c>
      <c r="N97" s="15" t="s">
        <v>72</v>
      </c>
      <c r="O97" s="71" t="s">
        <v>171</v>
      </c>
      <c r="P97" s="131" t="s">
        <v>123</v>
      </c>
      <c r="Q97" s="15" t="s">
        <v>869</v>
      </c>
      <c r="R97" s="15" t="s">
        <v>28</v>
      </c>
      <c r="S97" s="133" t="s">
        <v>34</v>
      </c>
      <c r="T97" s="15" t="s">
        <v>74</v>
      </c>
      <c r="U97" s="15" t="s">
        <v>75</v>
      </c>
      <c r="V97" s="15" t="s">
        <v>90</v>
      </c>
      <c r="W97" s="133" t="s">
        <v>34</v>
      </c>
      <c r="X97" s="15" t="s">
        <v>152</v>
      </c>
      <c r="Y97" s="56" t="s">
        <v>153</v>
      </c>
      <c r="Z97" s="17" t="s">
        <v>487</v>
      </c>
    </row>
    <row r="98" spans="1:26" ht="15.9" customHeight="1" x14ac:dyDescent="0.25">
      <c r="A98" s="15" t="s">
        <v>1442</v>
      </c>
      <c r="B98" s="15" t="s">
        <v>81</v>
      </c>
      <c r="C98" s="15" t="s">
        <v>117</v>
      </c>
      <c r="D98" s="15" t="s">
        <v>118</v>
      </c>
      <c r="E98" s="15" t="s">
        <v>463</v>
      </c>
      <c r="F98" s="15">
        <v>1.82</v>
      </c>
      <c r="G98" s="15" t="s">
        <v>67</v>
      </c>
      <c r="H98" s="15">
        <f>Table4[[#This Row],[Concentration effective (avant conversion)]]*1000</f>
        <v>1820</v>
      </c>
      <c r="I98" s="15" t="s">
        <v>112</v>
      </c>
      <c r="J98" s="131" t="s">
        <v>34</v>
      </c>
      <c r="K98" s="15" t="s">
        <v>1562</v>
      </c>
      <c r="L98" s="15" t="s">
        <v>121</v>
      </c>
      <c r="M98" s="15" t="s">
        <v>122</v>
      </c>
      <c r="N98" s="15" t="s">
        <v>72</v>
      </c>
      <c r="O98" s="27">
        <v>22</v>
      </c>
      <c r="P98" s="131" t="s">
        <v>123</v>
      </c>
      <c r="Q98" s="15" t="s">
        <v>1563</v>
      </c>
      <c r="R98" s="15" t="s">
        <v>28</v>
      </c>
      <c r="S98" s="133" t="s">
        <v>34</v>
      </c>
      <c r="T98" s="15" t="s">
        <v>263</v>
      </c>
      <c r="U98" s="15" t="s">
        <v>75</v>
      </c>
      <c r="V98" s="10" t="s">
        <v>90</v>
      </c>
      <c r="W98" s="133" t="s">
        <v>34</v>
      </c>
      <c r="X98" s="15" t="s">
        <v>126</v>
      </c>
      <c r="Y98" s="12" t="s">
        <v>127</v>
      </c>
      <c r="Z98" s="17" t="s">
        <v>1564</v>
      </c>
    </row>
    <row r="99" spans="1:26" ht="15.9" customHeight="1" x14ac:dyDescent="0.25">
      <c r="A99" s="15" t="s">
        <v>1442</v>
      </c>
      <c r="B99" s="15" t="s">
        <v>81</v>
      </c>
      <c r="C99" s="15" t="s">
        <v>199</v>
      </c>
      <c r="D99" s="15" t="s">
        <v>200</v>
      </c>
      <c r="E99" s="15" t="s">
        <v>477</v>
      </c>
      <c r="F99" s="15">
        <v>1.46</v>
      </c>
      <c r="G99" s="15" t="s">
        <v>67</v>
      </c>
      <c r="H99" s="15">
        <f>Table4[[#This Row],[Concentration effective (avant conversion)]]*1000</f>
        <v>1460</v>
      </c>
      <c r="I99" s="15" t="s">
        <v>112</v>
      </c>
      <c r="J99" s="131" t="s">
        <v>34</v>
      </c>
      <c r="K99" s="15" t="s">
        <v>1565</v>
      </c>
      <c r="L99" s="15" t="s">
        <v>121</v>
      </c>
      <c r="M99" s="15" t="s">
        <v>122</v>
      </c>
      <c r="N99" s="15" t="s">
        <v>72</v>
      </c>
      <c r="O99" s="27">
        <v>24</v>
      </c>
      <c r="P99" s="131" t="s">
        <v>123</v>
      </c>
      <c r="Q99" s="15" t="s">
        <v>1468</v>
      </c>
      <c r="R99" s="15" t="s">
        <v>28</v>
      </c>
      <c r="S99" s="133" t="s">
        <v>34</v>
      </c>
      <c r="T99" s="15" t="s">
        <v>74</v>
      </c>
      <c r="U99" s="15" t="s">
        <v>75</v>
      </c>
      <c r="V99" s="15" t="s">
        <v>90</v>
      </c>
      <c r="W99" s="133" t="s">
        <v>34</v>
      </c>
      <c r="X99" s="15" t="s">
        <v>126</v>
      </c>
      <c r="Y99" s="12" t="s">
        <v>127</v>
      </c>
      <c r="Z99" s="17" t="s">
        <v>1566</v>
      </c>
    </row>
    <row r="100" spans="1:26" ht="15.9" customHeight="1" x14ac:dyDescent="0.25">
      <c r="A100" s="15" t="s">
        <v>1442</v>
      </c>
      <c r="B100" s="15" t="s">
        <v>81</v>
      </c>
      <c r="C100" s="15" t="s">
        <v>173</v>
      </c>
      <c r="D100" s="15" t="s">
        <v>174</v>
      </c>
      <c r="E100" s="15" t="s">
        <v>1567</v>
      </c>
      <c r="F100" s="15">
        <v>2.99</v>
      </c>
      <c r="G100" s="15" t="s">
        <v>67</v>
      </c>
      <c r="H100" s="15">
        <f>Table4[[#This Row],[Concentration effective (avant conversion)]]*1000</f>
        <v>2990</v>
      </c>
      <c r="I100" s="15" t="s">
        <v>112</v>
      </c>
      <c r="J100" s="131" t="s">
        <v>34</v>
      </c>
      <c r="K100" s="15" t="s">
        <v>1568</v>
      </c>
      <c r="L100" s="15" t="s">
        <v>121</v>
      </c>
      <c r="M100" s="15" t="s">
        <v>122</v>
      </c>
      <c r="N100" s="15" t="s">
        <v>72</v>
      </c>
      <c r="O100" s="27">
        <v>23</v>
      </c>
      <c r="P100" s="131" t="s">
        <v>123</v>
      </c>
      <c r="Q100" s="15" t="s">
        <v>1472</v>
      </c>
      <c r="R100" s="15" t="s">
        <v>28</v>
      </c>
      <c r="S100" s="133" t="s">
        <v>34</v>
      </c>
      <c r="T100" s="15" t="s">
        <v>74</v>
      </c>
      <c r="U100" s="15" t="s">
        <v>75</v>
      </c>
      <c r="V100" s="15" t="s">
        <v>90</v>
      </c>
      <c r="W100" s="133" t="s">
        <v>34</v>
      </c>
      <c r="X100" s="15" t="s">
        <v>126</v>
      </c>
      <c r="Y100" s="12" t="s">
        <v>127</v>
      </c>
      <c r="Z100" s="17" t="s">
        <v>495</v>
      </c>
    </row>
    <row r="101" spans="1:26" ht="15.9" customHeight="1" x14ac:dyDescent="0.25">
      <c r="A101" s="15" t="s">
        <v>1442</v>
      </c>
      <c r="B101" s="15" t="s">
        <v>81</v>
      </c>
      <c r="C101" s="15" t="s">
        <v>117</v>
      </c>
      <c r="D101" s="15" t="s">
        <v>118</v>
      </c>
      <c r="E101" s="15" t="s">
        <v>501</v>
      </c>
      <c r="F101" s="15">
        <v>0.5</v>
      </c>
      <c r="G101" s="15" t="s">
        <v>67</v>
      </c>
      <c r="H101" s="15">
        <f>Table4[[#This Row],[Concentration effective (avant conversion)]]*1000</f>
        <v>500</v>
      </c>
      <c r="I101" s="15" t="s">
        <v>112</v>
      </c>
      <c r="J101" s="131" t="s">
        <v>34</v>
      </c>
      <c r="K101" s="15" t="s">
        <v>1569</v>
      </c>
      <c r="L101" s="15" t="s">
        <v>121</v>
      </c>
      <c r="M101" s="15" t="s">
        <v>122</v>
      </c>
      <c r="N101" s="15" t="s">
        <v>72</v>
      </c>
      <c r="O101" s="27">
        <v>22</v>
      </c>
      <c r="P101" s="131" t="s">
        <v>123</v>
      </c>
      <c r="Q101" s="15" t="s">
        <v>1563</v>
      </c>
      <c r="R101" s="15" t="s">
        <v>28</v>
      </c>
      <c r="S101" s="133" t="s">
        <v>34</v>
      </c>
      <c r="T101" s="15" t="s">
        <v>263</v>
      </c>
      <c r="U101" s="15" t="s">
        <v>75</v>
      </c>
      <c r="V101" s="10" t="s">
        <v>90</v>
      </c>
      <c r="W101" s="133" t="s">
        <v>34</v>
      </c>
      <c r="X101" s="15" t="s">
        <v>126</v>
      </c>
      <c r="Y101" s="12" t="s">
        <v>127</v>
      </c>
      <c r="Z101" s="17" t="s">
        <v>1570</v>
      </c>
    </row>
    <row r="102" spans="1:26" ht="15.9" customHeight="1" x14ac:dyDescent="0.25">
      <c r="A102" s="15" t="s">
        <v>1442</v>
      </c>
      <c r="B102" s="15" t="s">
        <v>81</v>
      </c>
      <c r="C102" s="15" t="s">
        <v>173</v>
      </c>
      <c r="D102" s="15" t="s">
        <v>174</v>
      </c>
      <c r="E102" s="15" t="s">
        <v>1124</v>
      </c>
      <c r="F102" s="15">
        <v>11.14</v>
      </c>
      <c r="G102" s="15" t="s">
        <v>67</v>
      </c>
      <c r="H102" s="15">
        <f>Table4[[#This Row],[Concentration effective (avant conversion)]]*1000</f>
        <v>11140</v>
      </c>
      <c r="I102" s="15" t="s">
        <v>112</v>
      </c>
      <c r="J102" s="131" t="s">
        <v>34</v>
      </c>
      <c r="K102" s="15" t="s">
        <v>1571</v>
      </c>
      <c r="L102" s="15" t="s">
        <v>121</v>
      </c>
      <c r="M102" s="15" t="s">
        <v>122</v>
      </c>
      <c r="N102" s="15" t="s">
        <v>72</v>
      </c>
      <c r="O102" s="27">
        <v>23</v>
      </c>
      <c r="P102" s="131" t="s">
        <v>123</v>
      </c>
      <c r="Q102" s="15" t="s">
        <v>1472</v>
      </c>
      <c r="R102" s="15" t="s">
        <v>28</v>
      </c>
      <c r="S102" s="133" t="s">
        <v>34</v>
      </c>
      <c r="T102" s="15" t="s">
        <v>74</v>
      </c>
      <c r="U102" s="15" t="s">
        <v>75</v>
      </c>
      <c r="V102" s="15" t="s">
        <v>90</v>
      </c>
      <c r="W102" s="133" t="s">
        <v>34</v>
      </c>
      <c r="X102" s="15" t="s">
        <v>126</v>
      </c>
      <c r="Y102" s="12" t="s">
        <v>127</v>
      </c>
      <c r="Z102" s="17" t="s">
        <v>1473</v>
      </c>
    </row>
    <row r="103" spans="1:26" ht="15.9" customHeight="1" x14ac:dyDescent="0.25">
      <c r="A103" s="15" t="s">
        <v>1442</v>
      </c>
      <c r="B103" s="15" t="s">
        <v>81</v>
      </c>
      <c r="C103" s="15" t="s">
        <v>117</v>
      </c>
      <c r="D103" s="15" t="s">
        <v>118</v>
      </c>
      <c r="E103" s="15" t="s">
        <v>1572</v>
      </c>
      <c r="F103" s="15">
        <v>0.36</v>
      </c>
      <c r="G103" s="15" t="s">
        <v>67</v>
      </c>
      <c r="H103" s="15">
        <f>Table4[[#This Row],[Concentration effective (avant conversion)]]*1000</f>
        <v>360</v>
      </c>
      <c r="I103" s="15" t="s">
        <v>112</v>
      </c>
      <c r="J103" s="131" t="s">
        <v>34</v>
      </c>
      <c r="K103" s="15" t="s">
        <v>1573</v>
      </c>
      <c r="L103" s="15" t="s">
        <v>121</v>
      </c>
      <c r="M103" s="15" t="s">
        <v>122</v>
      </c>
      <c r="N103" s="15" t="s">
        <v>72</v>
      </c>
      <c r="O103" s="27">
        <v>22</v>
      </c>
      <c r="P103" s="131" t="s">
        <v>123</v>
      </c>
      <c r="Q103" s="15" t="s">
        <v>1563</v>
      </c>
      <c r="R103" s="15" t="s">
        <v>28</v>
      </c>
      <c r="S103" s="133" t="s">
        <v>34</v>
      </c>
      <c r="T103" s="15" t="s">
        <v>263</v>
      </c>
      <c r="U103" s="15" t="s">
        <v>75</v>
      </c>
      <c r="V103" s="10" t="s">
        <v>90</v>
      </c>
      <c r="W103" s="133" t="s">
        <v>34</v>
      </c>
      <c r="X103" s="15" t="s">
        <v>126</v>
      </c>
      <c r="Y103" s="12" t="s">
        <v>127</v>
      </c>
      <c r="Z103" s="17" t="s">
        <v>1574</v>
      </c>
    </row>
    <row r="104" spans="1:26" ht="15.9" customHeight="1" x14ac:dyDescent="0.25">
      <c r="A104" s="15" t="s">
        <v>1442</v>
      </c>
      <c r="B104" s="15" t="s">
        <v>81</v>
      </c>
      <c r="C104" s="15" t="s">
        <v>117</v>
      </c>
      <c r="D104" s="15" t="s">
        <v>118</v>
      </c>
      <c r="E104" s="15" t="s">
        <v>503</v>
      </c>
      <c r="F104" s="15">
        <v>0.81</v>
      </c>
      <c r="G104" s="15" t="s">
        <v>67</v>
      </c>
      <c r="H104" s="15">
        <f>Table4[[#This Row],[Concentration effective (avant conversion)]]*1000</f>
        <v>810</v>
      </c>
      <c r="I104" s="15" t="s">
        <v>112</v>
      </c>
      <c r="J104" s="131" t="s">
        <v>34</v>
      </c>
      <c r="K104" s="15" t="s">
        <v>1575</v>
      </c>
      <c r="L104" s="15" t="s">
        <v>121</v>
      </c>
      <c r="M104" s="15" t="s">
        <v>122</v>
      </c>
      <c r="N104" s="15" t="s">
        <v>72</v>
      </c>
      <c r="O104" s="27">
        <v>22</v>
      </c>
      <c r="P104" s="131" t="s">
        <v>123</v>
      </c>
      <c r="Q104" s="15" t="s">
        <v>1563</v>
      </c>
      <c r="R104" s="15" t="s">
        <v>28</v>
      </c>
      <c r="S104" s="133" t="s">
        <v>34</v>
      </c>
      <c r="T104" s="15" t="s">
        <v>263</v>
      </c>
      <c r="U104" s="15" t="s">
        <v>75</v>
      </c>
      <c r="V104" s="10" t="s">
        <v>90</v>
      </c>
      <c r="W104" s="133" t="s">
        <v>34</v>
      </c>
      <c r="X104" s="15" t="s">
        <v>126</v>
      </c>
      <c r="Y104" s="12" t="s">
        <v>127</v>
      </c>
      <c r="Z104" s="17" t="s">
        <v>1570</v>
      </c>
    </row>
    <row r="105" spans="1:26" ht="15.9" customHeight="1" x14ac:dyDescent="0.25">
      <c r="A105" s="15" t="s">
        <v>1442</v>
      </c>
      <c r="B105" s="15" t="s">
        <v>81</v>
      </c>
      <c r="C105" s="15" t="s">
        <v>173</v>
      </c>
      <c r="D105" s="15" t="s">
        <v>174</v>
      </c>
      <c r="E105" s="15" t="s">
        <v>1576</v>
      </c>
      <c r="F105" s="15">
        <v>0.95</v>
      </c>
      <c r="G105" s="15" t="s">
        <v>67</v>
      </c>
      <c r="H105" s="15">
        <f>Table4[[#This Row],[Concentration effective (avant conversion)]]*1000</f>
        <v>950</v>
      </c>
      <c r="I105" s="15" t="s">
        <v>112</v>
      </c>
      <c r="J105" s="131" t="s">
        <v>34</v>
      </c>
      <c r="K105" s="15" t="s">
        <v>1577</v>
      </c>
      <c r="L105" s="15" t="s">
        <v>121</v>
      </c>
      <c r="M105" s="15" t="s">
        <v>122</v>
      </c>
      <c r="N105" s="15" t="s">
        <v>72</v>
      </c>
      <c r="O105" s="27">
        <v>23</v>
      </c>
      <c r="P105" s="131" t="s">
        <v>123</v>
      </c>
      <c r="Q105" s="15" t="s">
        <v>1472</v>
      </c>
      <c r="R105" s="15" t="s">
        <v>28</v>
      </c>
      <c r="S105" s="133" t="s">
        <v>34</v>
      </c>
      <c r="T105" s="15" t="s">
        <v>74</v>
      </c>
      <c r="U105" s="15" t="s">
        <v>75</v>
      </c>
      <c r="V105" s="15" t="s">
        <v>90</v>
      </c>
      <c r="W105" s="133" t="s">
        <v>34</v>
      </c>
      <c r="X105" s="15" t="s">
        <v>126</v>
      </c>
      <c r="Y105" s="12" t="s">
        <v>127</v>
      </c>
      <c r="Z105" s="17" t="s">
        <v>1473</v>
      </c>
    </row>
    <row r="106" spans="1:26" ht="15.9" customHeight="1" x14ac:dyDescent="0.25">
      <c r="A106" s="15" t="s">
        <v>1442</v>
      </c>
      <c r="B106" s="15" t="s">
        <v>81</v>
      </c>
      <c r="C106" s="15" t="s">
        <v>173</v>
      </c>
      <c r="D106" s="15" t="s">
        <v>174</v>
      </c>
      <c r="E106" s="15" t="s">
        <v>506</v>
      </c>
      <c r="F106" s="15">
        <v>1.2</v>
      </c>
      <c r="G106" s="15" t="s">
        <v>67</v>
      </c>
      <c r="H106" s="15">
        <f>Table4[[#This Row],[Concentration effective (avant conversion)]]*1000</f>
        <v>1200</v>
      </c>
      <c r="I106" s="15" t="s">
        <v>112</v>
      </c>
      <c r="J106" s="131" t="s">
        <v>34</v>
      </c>
      <c r="K106" s="15" t="s">
        <v>1578</v>
      </c>
      <c r="L106" s="15" t="s">
        <v>121</v>
      </c>
      <c r="M106" s="15" t="s">
        <v>122</v>
      </c>
      <c r="N106" s="15" t="s">
        <v>72</v>
      </c>
      <c r="O106" s="27">
        <v>23</v>
      </c>
      <c r="P106" s="131" t="s">
        <v>123</v>
      </c>
      <c r="Q106" s="15" t="s">
        <v>1472</v>
      </c>
      <c r="R106" s="15" t="s">
        <v>28</v>
      </c>
      <c r="S106" s="133" t="s">
        <v>34</v>
      </c>
      <c r="T106" s="15" t="s">
        <v>74</v>
      </c>
      <c r="U106" s="15" t="s">
        <v>75</v>
      </c>
      <c r="V106" s="15" t="s">
        <v>90</v>
      </c>
      <c r="W106" s="133" t="s">
        <v>34</v>
      </c>
      <c r="X106" s="15" t="s">
        <v>126</v>
      </c>
      <c r="Y106" s="12" t="s">
        <v>127</v>
      </c>
      <c r="Z106" s="17" t="s">
        <v>495</v>
      </c>
    </row>
    <row r="107" spans="1:26" ht="15.9" customHeight="1" x14ac:dyDescent="0.25">
      <c r="A107" s="15" t="s">
        <v>1442</v>
      </c>
      <c r="B107" s="15" t="s">
        <v>81</v>
      </c>
      <c r="C107" s="15" t="s">
        <v>117</v>
      </c>
      <c r="D107" s="15" t="s">
        <v>118</v>
      </c>
      <c r="E107" s="15" t="s">
        <v>119</v>
      </c>
      <c r="F107" s="15">
        <v>1.1100000000000001</v>
      </c>
      <c r="G107" s="15" t="s">
        <v>67</v>
      </c>
      <c r="H107" s="15">
        <f>Table4[[#This Row],[Concentration effective (avant conversion)]]*1000</f>
        <v>1110</v>
      </c>
      <c r="I107" s="15" t="s">
        <v>112</v>
      </c>
      <c r="J107" s="131" t="s">
        <v>34</v>
      </c>
      <c r="K107" s="15" t="s">
        <v>1579</v>
      </c>
      <c r="L107" s="15" t="s">
        <v>121</v>
      </c>
      <c r="M107" s="15" t="s">
        <v>122</v>
      </c>
      <c r="N107" s="15" t="s">
        <v>72</v>
      </c>
      <c r="O107" s="27">
        <v>22</v>
      </c>
      <c r="P107" s="131" t="s">
        <v>123</v>
      </c>
      <c r="Q107" s="15" t="s">
        <v>1563</v>
      </c>
      <c r="R107" s="15" t="s">
        <v>28</v>
      </c>
      <c r="S107" s="133" t="s">
        <v>34</v>
      </c>
      <c r="T107" s="15" t="s">
        <v>263</v>
      </c>
      <c r="U107" s="15" t="s">
        <v>75</v>
      </c>
      <c r="V107" s="10" t="s">
        <v>90</v>
      </c>
      <c r="W107" s="133" t="s">
        <v>34</v>
      </c>
      <c r="X107" s="15" t="s">
        <v>126</v>
      </c>
      <c r="Y107" s="12" t="s">
        <v>127</v>
      </c>
      <c r="Z107" s="17" t="s">
        <v>1580</v>
      </c>
    </row>
    <row r="108" spans="1:26" ht="15.9" customHeight="1" x14ac:dyDescent="0.25">
      <c r="A108" s="15" t="s">
        <v>1442</v>
      </c>
      <c r="B108" s="15" t="s">
        <v>81</v>
      </c>
      <c r="C108" s="15" t="s">
        <v>117</v>
      </c>
      <c r="D108" s="15" t="s">
        <v>118</v>
      </c>
      <c r="E108" s="15" t="s">
        <v>455</v>
      </c>
      <c r="F108" s="15" t="s">
        <v>1581</v>
      </c>
      <c r="G108" s="15" t="s">
        <v>67</v>
      </c>
      <c r="H108" s="15" t="e">
        <f>Table4[[#This Row],[Concentration effective (avant conversion)]]*1000</f>
        <v>#VALUE!</v>
      </c>
      <c r="I108" s="15" t="s">
        <v>112</v>
      </c>
      <c r="J108" s="131" t="s">
        <v>34</v>
      </c>
      <c r="K108" s="15" t="s">
        <v>1582</v>
      </c>
      <c r="L108" s="15" t="s">
        <v>121</v>
      </c>
      <c r="M108" s="15" t="s">
        <v>122</v>
      </c>
      <c r="N108" s="15" t="s">
        <v>72</v>
      </c>
      <c r="O108" s="27">
        <v>22</v>
      </c>
      <c r="P108" s="131" t="s">
        <v>123</v>
      </c>
      <c r="Q108" s="15" t="s">
        <v>1563</v>
      </c>
      <c r="R108" s="15" t="s">
        <v>28</v>
      </c>
      <c r="S108" s="133" t="s">
        <v>34</v>
      </c>
      <c r="T108" s="15" t="s">
        <v>263</v>
      </c>
      <c r="U108" s="15" t="s">
        <v>75</v>
      </c>
      <c r="V108" s="10" t="s">
        <v>90</v>
      </c>
      <c r="W108" s="133" t="s">
        <v>34</v>
      </c>
      <c r="X108" s="15" t="s">
        <v>126</v>
      </c>
      <c r="Y108" s="12" t="s">
        <v>127</v>
      </c>
      <c r="Z108" s="17" t="s">
        <v>1583</v>
      </c>
    </row>
    <row r="109" spans="1:26" ht="15.9" customHeight="1" x14ac:dyDescent="0.25">
      <c r="A109" s="15" t="s">
        <v>1442</v>
      </c>
      <c r="B109" s="15" t="s">
        <v>81</v>
      </c>
      <c r="C109" s="15" t="s">
        <v>199</v>
      </c>
      <c r="D109" s="15" t="s">
        <v>200</v>
      </c>
      <c r="E109" s="15" t="s">
        <v>479</v>
      </c>
      <c r="F109" s="15" t="s">
        <v>1584</v>
      </c>
      <c r="G109" s="15" t="s">
        <v>67</v>
      </c>
      <c r="H109" s="15" t="s">
        <v>85</v>
      </c>
      <c r="I109" s="15" t="s">
        <v>112</v>
      </c>
      <c r="J109" s="131" t="s">
        <v>34</v>
      </c>
      <c r="K109" s="18" t="s">
        <v>69</v>
      </c>
      <c r="L109" s="15" t="s">
        <v>121</v>
      </c>
      <c r="M109" s="15" t="s">
        <v>122</v>
      </c>
      <c r="N109" s="15" t="s">
        <v>72</v>
      </c>
      <c r="O109" s="27">
        <v>24</v>
      </c>
      <c r="P109" s="131" t="s">
        <v>123</v>
      </c>
      <c r="Q109" s="15" t="s">
        <v>1468</v>
      </c>
      <c r="R109" s="15" t="s">
        <v>28</v>
      </c>
      <c r="S109" s="133" t="s">
        <v>34</v>
      </c>
      <c r="T109" s="15" t="s">
        <v>74</v>
      </c>
      <c r="U109" s="15" t="s">
        <v>75</v>
      </c>
      <c r="V109" s="15" t="s">
        <v>90</v>
      </c>
      <c r="W109" s="133" t="s">
        <v>34</v>
      </c>
      <c r="X109" s="15" t="s">
        <v>126</v>
      </c>
      <c r="Y109" s="12" t="s">
        <v>127</v>
      </c>
      <c r="Z109" s="17" t="s">
        <v>1123</v>
      </c>
    </row>
    <row r="110" spans="1:26" ht="15.9" customHeight="1" x14ac:dyDescent="0.25">
      <c r="A110" s="15" t="s">
        <v>1442</v>
      </c>
      <c r="B110" s="15" t="s">
        <v>81</v>
      </c>
      <c r="C110" s="15" t="s">
        <v>199</v>
      </c>
      <c r="D110" s="15" t="s">
        <v>200</v>
      </c>
      <c r="E110" s="15" t="s">
        <v>471</v>
      </c>
      <c r="F110" s="15" t="s">
        <v>1585</v>
      </c>
      <c r="G110" s="15" t="s">
        <v>67</v>
      </c>
      <c r="H110" s="15" t="s">
        <v>85</v>
      </c>
      <c r="I110" s="15" t="s">
        <v>112</v>
      </c>
      <c r="J110" s="131" t="s">
        <v>34</v>
      </c>
      <c r="K110" s="18" t="s">
        <v>69</v>
      </c>
      <c r="L110" s="15" t="s">
        <v>121</v>
      </c>
      <c r="M110" s="15" t="s">
        <v>122</v>
      </c>
      <c r="N110" s="15" t="s">
        <v>72</v>
      </c>
      <c r="O110" s="27">
        <v>24</v>
      </c>
      <c r="P110" s="131" t="s">
        <v>123</v>
      </c>
      <c r="Q110" s="15" t="s">
        <v>1468</v>
      </c>
      <c r="R110" s="15" t="s">
        <v>28</v>
      </c>
      <c r="S110" s="133" t="s">
        <v>34</v>
      </c>
      <c r="T110" s="15" t="s">
        <v>74</v>
      </c>
      <c r="U110" s="15" t="s">
        <v>75</v>
      </c>
      <c r="V110" s="15" t="s">
        <v>90</v>
      </c>
      <c r="W110" s="133" t="s">
        <v>34</v>
      </c>
      <c r="X110" s="15" t="s">
        <v>126</v>
      </c>
      <c r="Y110" s="12" t="s">
        <v>127</v>
      </c>
      <c r="Z110" s="17" t="s">
        <v>1123</v>
      </c>
    </row>
    <row r="111" spans="1:26" ht="15.9" customHeight="1" x14ac:dyDescent="0.25">
      <c r="A111" s="15" t="s">
        <v>1442</v>
      </c>
      <c r="B111" s="15" t="s">
        <v>81</v>
      </c>
      <c r="C111" s="15" t="s">
        <v>173</v>
      </c>
      <c r="D111" s="15" t="s">
        <v>174</v>
      </c>
      <c r="E111" s="15" t="s">
        <v>516</v>
      </c>
      <c r="F111" s="15" t="s">
        <v>1586</v>
      </c>
      <c r="G111" s="15" t="s">
        <v>67</v>
      </c>
      <c r="H111" s="15" t="s">
        <v>1587</v>
      </c>
      <c r="I111" s="15" t="s">
        <v>112</v>
      </c>
      <c r="J111" s="131" t="s">
        <v>34</v>
      </c>
      <c r="K111" s="18" t="s">
        <v>69</v>
      </c>
      <c r="L111" s="15" t="s">
        <v>121</v>
      </c>
      <c r="M111" s="15" t="s">
        <v>122</v>
      </c>
      <c r="N111" s="15" t="s">
        <v>72</v>
      </c>
      <c r="O111" s="27">
        <v>23</v>
      </c>
      <c r="P111" s="131" t="s">
        <v>123</v>
      </c>
      <c r="Q111" s="15" t="s">
        <v>1472</v>
      </c>
      <c r="R111" s="15" t="s">
        <v>28</v>
      </c>
      <c r="S111" s="133" t="s">
        <v>34</v>
      </c>
      <c r="T111" s="15" t="s">
        <v>74</v>
      </c>
      <c r="U111" s="15" t="s">
        <v>75</v>
      </c>
      <c r="V111" s="15" t="s">
        <v>90</v>
      </c>
      <c r="W111" s="133" t="s">
        <v>34</v>
      </c>
      <c r="X111" s="15" t="s">
        <v>126</v>
      </c>
      <c r="Y111" s="12" t="s">
        <v>127</v>
      </c>
      <c r="Z111" s="17" t="s">
        <v>1123</v>
      </c>
    </row>
    <row r="112" spans="1:26" ht="15.9" customHeight="1" x14ac:dyDescent="0.25">
      <c r="A112" s="15" t="s">
        <v>1442</v>
      </c>
      <c r="B112" s="15" t="s">
        <v>81</v>
      </c>
      <c r="C112" s="15" t="s">
        <v>173</v>
      </c>
      <c r="D112" s="15" t="s">
        <v>174</v>
      </c>
      <c r="E112" s="15" t="s">
        <v>514</v>
      </c>
      <c r="F112" s="15">
        <v>8.3000000000000007</v>
      </c>
      <c r="G112" s="15" t="s">
        <v>67</v>
      </c>
      <c r="H112" s="15">
        <f>Table4[[#This Row],[Concentration effective (avant conversion)]]*1000</f>
        <v>8300</v>
      </c>
      <c r="I112" s="15" t="s">
        <v>112</v>
      </c>
      <c r="J112" s="131" t="s">
        <v>34</v>
      </c>
      <c r="K112" s="15" t="s">
        <v>69</v>
      </c>
      <c r="L112" s="15" t="s">
        <v>121</v>
      </c>
      <c r="M112" s="15" t="s">
        <v>122</v>
      </c>
      <c r="N112" s="15" t="s">
        <v>72</v>
      </c>
      <c r="O112" s="27">
        <v>23</v>
      </c>
      <c r="P112" s="131" t="s">
        <v>123</v>
      </c>
      <c r="Q112" s="15" t="s">
        <v>1472</v>
      </c>
      <c r="R112" s="15" t="s">
        <v>28</v>
      </c>
      <c r="S112" s="133" t="s">
        <v>34</v>
      </c>
      <c r="T112" s="15" t="s">
        <v>74</v>
      </c>
      <c r="U112" s="15" t="s">
        <v>75</v>
      </c>
      <c r="V112" s="15" t="s">
        <v>90</v>
      </c>
      <c r="W112" s="133" t="s">
        <v>34</v>
      </c>
      <c r="X112" s="15" t="s">
        <v>126</v>
      </c>
      <c r="Y112" s="12" t="s">
        <v>127</v>
      </c>
      <c r="Z112" s="17" t="s">
        <v>1473</v>
      </c>
    </row>
    <row r="113" spans="1:26" ht="15.9" customHeight="1" x14ac:dyDescent="0.25">
      <c r="A113" s="15" t="s">
        <v>1442</v>
      </c>
      <c r="B113" s="15" t="s">
        <v>81</v>
      </c>
      <c r="C113" s="15" t="s">
        <v>117</v>
      </c>
      <c r="D113" s="15" t="s">
        <v>118</v>
      </c>
      <c r="E113" s="15" t="s">
        <v>188</v>
      </c>
      <c r="F113" s="15">
        <v>0.33400000000000002</v>
      </c>
      <c r="G113" s="15" t="s">
        <v>67</v>
      </c>
      <c r="H113" s="15">
        <f>Table4[[#This Row],[Concentration effective (avant conversion)]]*1000</f>
        <v>334</v>
      </c>
      <c r="I113" s="15" t="s">
        <v>112</v>
      </c>
      <c r="J113" s="131" t="s">
        <v>34</v>
      </c>
      <c r="K113" s="15" t="s">
        <v>1588</v>
      </c>
      <c r="L113" s="15" t="s">
        <v>121</v>
      </c>
      <c r="M113" s="15" t="s">
        <v>122</v>
      </c>
      <c r="N113" s="15" t="s">
        <v>72</v>
      </c>
      <c r="O113" s="27">
        <v>22</v>
      </c>
      <c r="P113" s="131" t="s">
        <v>123</v>
      </c>
      <c r="Q113" s="15" t="s">
        <v>1563</v>
      </c>
      <c r="R113" s="15" t="s">
        <v>28</v>
      </c>
      <c r="S113" s="133" t="s">
        <v>34</v>
      </c>
      <c r="T113" s="15" t="s">
        <v>263</v>
      </c>
      <c r="U113" s="15" t="s">
        <v>75</v>
      </c>
      <c r="V113" s="10" t="s">
        <v>90</v>
      </c>
      <c r="W113" s="133" t="s">
        <v>34</v>
      </c>
      <c r="X113" s="15" t="s">
        <v>126</v>
      </c>
      <c r="Y113" s="12" t="s">
        <v>127</v>
      </c>
      <c r="Z113" s="17" t="s">
        <v>1589</v>
      </c>
    </row>
    <row r="114" spans="1:26" ht="15.9" customHeight="1" x14ac:dyDescent="0.25">
      <c r="A114" s="15" t="s">
        <v>1442</v>
      </c>
      <c r="B114" s="10" t="s">
        <v>129</v>
      </c>
      <c r="C114" s="15" t="s">
        <v>205</v>
      </c>
      <c r="D114" s="15" t="s">
        <v>180</v>
      </c>
      <c r="E114" s="15" t="s">
        <v>537</v>
      </c>
      <c r="F114" s="131" t="s">
        <v>34</v>
      </c>
      <c r="G114" s="131" t="s">
        <v>34</v>
      </c>
      <c r="H114" s="15">
        <v>3.6789999999999998</v>
      </c>
      <c r="I114" s="15" t="s">
        <v>112</v>
      </c>
      <c r="J114" s="131" t="s">
        <v>34</v>
      </c>
      <c r="K114" s="15" t="s">
        <v>1590</v>
      </c>
      <c r="L114" s="15" t="s">
        <v>121</v>
      </c>
      <c r="M114" s="15" t="s">
        <v>87</v>
      </c>
      <c r="N114" s="15" t="s">
        <v>72</v>
      </c>
      <c r="O114" s="27">
        <v>25</v>
      </c>
      <c r="P114" s="131" t="s">
        <v>123</v>
      </c>
      <c r="Q114" s="27">
        <v>6.5</v>
      </c>
      <c r="R114" s="15" t="s">
        <v>28</v>
      </c>
      <c r="S114" s="133" t="s">
        <v>34</v>
      </c>
      <c r="T114" s="15" t="s">
        <v>113</v>
      </c>
      <c r="U114" s="15" t="s">
        <v>75</v>
      </c>
      <c r="V114" s="15" t="s">
        <v>90</v>
      </c>
      <c r="W114" s="133" t="s">
        <v>34</v>
      </c>
      <c r="X114" s="15" t="s">
        <v>183</v>
      </c>
      <c r="Y114" s="56" t="s">
        <v>883</v>
      </c>
      <c r="Z114" s="17" t="s">
        <v>1409</v>
      </c>
    </row>
    <row r="115" spans="1:26" ht="15.9" customHeight="1" x14ac:dyDescent="0.25">
      <c r="A115" s="15" t="s">
        <v>1442</v>
      </c>
      <c r="B115" s="10" t="s">
        <v>129</v>
      </c>
      <c r="C115" s="15" t="s">
        <v>217</v>
      </c>
      <c r="D115" s="15" t="s">
        <v>218</v>
      </c>
      <c r="E115" s="15" t="s">
        <v>531</v>
      </c>
      <c r="F115" s="131" t="s">
        <v>34</v>
      </c>
      <c r="G115" s="131" t="s">
        <v>34</v>
      </c>
      <c r="H115" s="15">
        <v>323.39</v>
      </c>
      <c r="I115" s="15" t="s">
        <v>86</v>
      </c>
      <c r="J115" s="131" t="s">
        <v>34</v>
      </c>
      <c r="K115" s="15" t="s">
        <v>1591</v>
      </c>
      <c r="L115" s="15" t="s">
        <v>121</v>
      </c>
      <c r="M115" s="15" t="s">
        <v>122</v>
      </c>
      <c r="N115" s="15" t="s">
        <v>72</v>
      </c>
      <c r="O115" s="27">
        <v>25</v>
      </c>
      <c r="P115" s="131" t="s">
        <v>123</v>
      </c>
      <c r="Q115" s="15" t="s">
        <v>1483</v>
      </c>
      <c r="R115" s="15" t="s">
        <v>28</v>
      </c>
      <c r="S115" s="133" t="s">
        <v>34</v>
      </c>
      <c r="T115" s="15" t="s">
        <v>74</v>
      </c>
      <c r="U115" s="15" t="s">
        <v>75</v>
      </c>
      <c r="V115" s="15" t="s">
        <v>90</v>
      </c>
      <c r="W115" s="133" t="s">
        <v>34</v>
      </c>
      <c r="X115" s="15" t="s">
        <v>183</v>
      </c>
      <c r="Y115" s="56" t="s">
        <v>883</v>
      </c>
      <c r="Z115" s="17" t="s">
        <v>1592</v>
      </c>
    </row>
    <row r="116" spans="1:26" ht="15.9" customHeight="1" x14ac:dyDescent="0.25">
      <c r="A116" s="15" t="s">
        <v>1442</v>
      </c>
      <c r="B116" s="10" t="s">
        <v>129</v>
      </c>
      <c r="C116" s="15" t="s">
        <v>217</v>
      </c>
      <c r="D116" s="15" t="s">
        <v>218</v>
      </c>
      <c r="E116" s="15" t="s">
        <v>533</v>
      </c>
      <c r="F116" s="131" t="s">
        <v>34</v>
      </c>
      <c r="G116" s="131" t="s">
        <v>34</v>
      </c>
      <c r="H116" s="15">
        <v>387.88</v>
      </c>
      <c r="I116" s="15" t="s">
        <v>86</v>
      </c>
      <c r="J116" s="131" t="s">
        <v>34</v>
      </c>
      <c r="K116" s="15" t="s">
        <v>1593</v>
      </c>
      <c r="L116" s="15" t="s">
        <v>121</v>
      </c>
      <c r="M116" s="15" t="s">
        <v>122</v>
      </c>
      <c r="N116" s="15" t="s">
        <v>72</v>
      </c>
      <c r="O116" s="27">
        <v>25</v>
      </c>
      <c r="P116" s="131" t="s">
        <v>123</v>
      </c>
      <c r="Q116" s="15" t="s">
        <v>1483</v>
      </c>
      <c r="R116" s="15" t="s">
        <v>28</v>
      </c>
      <c r="S116" s="133" t="s">
        <v>34</v>
      </c>
      <c r="T116" s="15" t="s">
        <v>74</v>
      </c>
      <c r="U116" s="15" t="s">
        <v>75</v>
      </c>
      <c r="V116" s="15" t="s">
        <v>90</v>
      </c>
      <c r="W116" s="133" t="s">
        <v>34</v>
      </c>
      <c r="X116" s="15" t="s">
        <v>183</v>
      </c>
      <c r="Y116" s="62" t="s">
        <v>883</v>
      </c>
      <c r="Z116" s="17" t="s">
        <v>1594</v>
      </c>
    </row>
    <row r="117" spans="1:26" ht="15.9" customHeight="1" x14ac:dyDescent="0.25">
      <c r="A117" s="15" t="s">
        <v>1442</v>
      </c>
      <c r="B117" s="10" t="s">
        <v>129</v>
      </c>
      <c r="C117" s="15" t="s">
        <v>217</v>
      </c>
      <c r="D117" s="15" t="s">
        <v>218</v>
      </c>
      <c r="E117" s="15" t="s">
        <v>541</v>
      </c>
      <c r="F117" s="131" t="s">
        <v>34</v>
      </c>
      <c r="G117" s="131" t="s">
        <v>34</v>
      </c>
      <c r="H117" s="15">
        <v>500.59</v>
      </c>
      <c r="I117" s="15" t="s">
        <v>86</v>
      </c>
      <c r="J117" s="131" t="s">
        <v>34</v>
      </c>
      <c r="K117" s="15" t="s">
        <v>1595</v>
      </c>
      <c r="L117" s="15" t="s">
        <v>121</v>
      </c>
      <c r="M117" s="15" t="s">
        <v>122</v>
      </c>
      <c r="N117" s="15" t="s">
        <v>72</v>
      </c>
      <c r="O117" s="27">
        <v>25</v>
      </c>
      <c r="P117" s="131" t="s">
        <v>123</v>
      </c>
      <c r="Q117" s="15" t="s">
        <v>1483</v>
      </c>
      <c r="R117" s="15" t="s">
        <v>28</v>
      </c>
      <c r="S117" s="133" t="s">
        <v>34</v>
      </c>
      <c r="T117" s="15" t="s">
        <v>74</v>
      </c>
      <c r="U117" s="15" t="s">
        <v>75</v>
      </c>
      <c r="V117" s="15" t="s">
        <v>90</v>
      </c>
      <c r="W117" s="133" t="s">
        <v>34</v>
      </c>
      <c r="X117" s="15" t="s">
        <v>183</v>
      </c>
      <c r="Y117" s="62" t="s">
        <v>883</v>
      </c>
      <c r="Z117" s="17" t="s">
        <v>1137</v>
      </c>
    </row>
    <row r="118" spans="1:26" ht="15.9" customHeight="1" x14ac:dyDescent="0.25">
      <c r="A118" s="15" t="s">
        <v>1442</v>
      </c>
      <c r="B118" s="10" t="s">
        <v>129</v>
      </c>
      <c r="C118" s="15" t="s">
        <v>179</v>
      </c>
      <c r="D118" s="15" t="s">
        <v>180</v>
      </c>
      <c r="E118" s="15" t="s">
        <v>537</v>
      </c>
      <c r="F118" s="131" t="s">
        <v>34</v>
      </c>
      <c r="G118" s="131" t="s">
        <v>34</v>
      </c>
      <c r="H118" s="15">
        <v>7.5190000000000001</v>
      </c>
      <c r="I118" s="15" t="s">
        <v>112</v>
      </c>
      <c r="J118" s="131" t="s">
        <v>34</v>
      </c>
      <c r="K118" s="15" t="s">
        <v>1596</v>
      </c>
      <c r="L118" s="15" t="s">
        <v>121</v>
      </c>
      <c r="M118" s="15" t="s">
        <v>87</v>
      </c>
      <c r="N118" s="15" t="s">
        <v>72</v>
      </c>
      <c r="O118" s="27">
        <v>25</v>
      </c>
      <c r="P118" s="131" t="s">
        <v>123</v>
      </c>
      <c r="Q118" s="27">
        <v>6.5</v>
      </c>
      <c r="R118" s="15" t="s">
        <v>28</v>
      </c>
      <c r="S118" s="133" t="s">
        <v>34</v>
      </c>
      <c r="T118" s="15" t="s">
        <v>113</v>
      </c>
      <c r="U118" s="15" t="s">
        <v>75</v>
      </c>
      <c r="V118" s="15" t="s">
        <v>90</v>
      </c>
      <c r="W118" s="133" t="s">
        <v>34</v>
      </c>
      <c r="X118" s="15" t="s">
        <v>183</v>
      </c>
      <c r="Y118" s="62" t="s">
        <v>883</v>
      </c>
      <c r="Z118" s="17" t="s">
        <v>1409</v>
      </c>
    </row>
    <row r="119" spans="1:26" ht="15.9" customHeight="1" x14ac:dyDescent="0.25">
      <c r="A119" s="15" t="s">
        <v>1442</v>
      </c>
      <c r="B119" s="10" t="s">
        <v>81</v>
      </c>
      <c r="C119" s="10" t="s">
        <v>161</v>
      </c>
      <c r="D119" s="15" t="s">
        <v>83</v>
      </c>
      <c r="E119" s="10" t="s">
        <v>358</v>
      </c>
      <c r="F119" s="131" t="s">
        <v>34</v>
      </c>
      <c r="G119" s="131" t="s">
        <v>34</v>
      </c>
      <c r="H119" s="32">
        <v>490</v>
      </c>
      <c r="I119" s="15" t="s">
        <v>68</v>
      </c>
      <c r="J119" s="131" t="s">
        <v>34</v>
      </c>
      <c r="K119" s="15" t="s">
        <v>69</v>
      </c>
      <c r="L119" s="15" t="s">
        <v>70</v>
      </c>
      <c r="M119" s="15" t="s">
        <v>87</v>
      </c>
      <c r="N119" s="15" t="s">
        <v>72</v>
      </c>
      <c r="O119" s="15" t="s">
        <v>1151</v>
      </c>
      <c r="P119" s="15" t="s">
        <v>28</v>
      </c>
      <c r="Q119" s="15" t="s">
        <v>1476</v>
      </c>
      <c r="R119" s="15" t="s">
        <v>28</v>
      </c>
      <c r="S119" s="133" t="s">
        <v>34</v>
      </c>
      <c r="T119" s="10" t="s">
        <v>263</v>
      </c>
      <c r="U119" s="15" t="s">
        <v>75</v>
      </c>
      <c r="V119" s="10" t="s">
        <v>90</v>
      </c>
      <c r="W119" s="133" t="s">
        <v>34</v>
      </c>
      <c r="X119" s="10" t="s">
        <v>1597</v>
      </c>
      <c r="Y119" s="21" t="s">
        <v>1598</v>
      </c>
      <c r="Z119" s="21" t="s">
        <v>1599</v>
      </c>
    </row>
    <row r="120" spans="1:26" ht="15.9" customHeight="1" x14ac:dyDescent="0.25">
      <c r="A120" s="15" t="s">
        <v>1442</v>
      </c>
      <c r="B120" s="10" t="s">
        <v>81</v>
      </c>
      <c r="C120" s="10" t="s">
        <v>147</v>
      </c>
      <c r="D120" s="15" t="s">
        <v>83</v>
      </c>
      <c r="E120" s="10" t="s">
        <v>1600</v>
      </c>
      <c r="F120" s="131" t="s">
        <v>34</v>
      </c>
      <c r="G120" s="131" t="s">
        <v>34</v>
      </c>
      <c r="H120" s="10">
        <v>20</v>
      </c>
      <c r="I120" s="10" t="s">
        <v>68</v>
      </c>
      <c r="J120" s="131" t="s">
        <v>34</v>
      </c>
      <c r="K120" s="15" t="s">
        <v>69</v>
      </c>
      <c r="L120" s="10" t="s">
        <v>121</v>
      </c>
      <c r="M120" s="10" t="s">
        <v>122</v>
      </c>
      <c r="N120" s="10" t="s">
        <v>72</v>
      </c>
      <c r="O120" s="10" t="s">
        <v>1027</v>
      </c>
      <c r="P120" s="10" t="s">
        <v>1475</v>
      </c>
      <c r="Q120" s="10" t="s">
        <v>1476</v>
      </c>
      <c r="R120" s="10" t="s">
        <v>28</v>
      </c>
      <c r="S120" s="133" t="s">
        <v>34</v>
      </c>
      <c r="T120" s="10" t="s">
        <v>113</v>
      </c>
      <c r="U120" s="10" t="s">
        <v>75</v>
      </c>
      <c r="V120" s="15" t="s">
        <v>90</v>
      </c>
      <c r="W120" s="133" t="s">
        <v>34</v>
      </c>
      <c r="X120" s="10" t="s">
        <v>1477</v>
      </c>
      <c r="Y120" s="21" t="s">
        <v>1478</v>
      </c>
      <c r="Z120" s="21" t="s">
        <v>1479</v>
      </c>
    </row>
    <row r="121" spans="1:26" ht="15.9" customHeight="1" x14ac:dyDescent="0.25">
      <c r="A121" s="15" t="s">
        <v>1442</v>
      </c>
      <c r="B121" s="10" t="s">
        <v>81</v>
      </c>
      <c r="C121" s="10" t="s">
        <v>147</v>
      </c>
      <c r="D121" s="15" t="s">
        <v>83</v>
      </c>
      <c r="E121" s="10" t="s">
        <v>1601</v>
      </c>
      <c r="F121" s="131" t="s">
        <v>34</v>
      </c>
      <c r="G121" s="131" t="s">
        <v>34</v>
      </c>
      <c r="H121" s="10">
        <v>50</v>
      </c>
      <c r="I121" s="10" t="s">
        <v>68</v>
      </c>
      <c r="J121" s="131" t="s">
        <v>34</v>
      </c>
      <c r="K121" s="18" t="s">
        <v>163</v>
      </c>
      <c r="L121" s="10" t="s">
        <v>121</v>
      </c>
      <c r="M121" s="10" t="s">
        <v>122</v>
      </c>
      <c r="N121" s="10" t="s">
        <v>72</v>
      </c>
      <c r="O121" s="10" t="s">
        <v>1027</v>
      </c>
      <c r="P121" s="10" t="s">
        <v>1475</v>
      </c>
      <c r="Q121" s="10" t="s">
        <v>1476</v>
      </c>
      <c r="R121" s="10" t="s">
        <v>28</v>
      </c>
      <c r="S121" s="133" t="s">
        <v>34</v>
      </c>
      <c r="T121" s="10" t="s">
        <v>113</v>
      </c>
      <c r="U121" s="10" t="s">
        <v>75</v>
      </c>
      <c r="V121" s="10" t="s">
        <v>90</v>
      </c>
      <c r="W121" s="133" t="s">
        <v>34</v>
      </c>
      <c r="X121" s="10" t="s">
        <v>1477</v>
      </c>
      <c r="Y121" s="21" t="s">
        <v>1478</v>
      </c>
      <c r="Z121" s="21" t="s">
        <v>1479</v>
      </c>
    </row>
    <row r="122" spans="1:26" ht="15.9" customHeight="1" x14ac:dyDescent="0.25">
      <c r="A122" s="15" t="s">
        <v>1442</v>
      </c>
      <c r="B122" s="10" t="s">
        <v>81</v>
      </c>
      <c r="C122" s="10" t="s">
        <v>147</v>
      </c>
      <c r="D122" s="15" t="s">
        <v>83</v>
      </c>
      <c r="E122" s="10" t="s">
        <v>1602</v>
      </c>
      <c r="F122" s="131" t="s">
        <v>34</v>
      </c>
      <c r="G122" s="131" t="s">
        <v>34</v>
      </c>
      <c r="H122" s="10">
        <v>130</v>
      </c>
      <c r="I122" s="10" t="s">
        <v>68</v>
      </c>
      <c r="J122" s="131" t="s">
        <v>34</v>
      </c>
      <c r="K122" s="15" t="s">
        <v>69</v>
      </c>
      <c r="L122" s="10" t="s">
        <v>121</v>
      </c>
      <c r="M122" s="10" t="s">
        <v>122</v>
      </c>
      <c r="N122" s="10" t="s">
        <v>72</v>
      </c>
      <c r="O122" s="10" t="s">
        <v>1027</v>
      </c>
      <c r="P122" s="10" t="s">
        <v>1475</v>
      </c>
      <c r="Q122" s="10" t="s">
        <v>1476</v>
      </c>
      <c r="R122" s="10" t="s">
        <v>28</v>
      </c>
      <c r="S122" s="133" t="s">
        <v>34</v>
      </c>
      <c r="T122" s="10" t="s">
        <v>113</v>
      </c>
      <c r="U122" s="10" t="s">
        <v>75</v>
      </c>
      <c r="V122" s="15" t="s">
        <v>90</v>
      </c>
      <c r="W122" s="133" t="s">
        <v>34</v>
      </c>
      <c r="X122" s="10" t="s">
        <v>1477</v>
      </c>
      <c r="Y122" s="21" t="s">
        <v>1478</v>
      </c>
      <c r="Z122" s="21" t="s">
        <v>1479</v>
      </c>
    </row>
    <row r="123" spans="1:26" ht="15.9" customHeight="1" x14ac:dyDescent="0.25">
      <c r="A123" s="10" t="s">
        <v>1444</v>
      </c>
      <c r="B123" s="10" t="s">
        <v>81</v>
      </c>
      <c r="C123" s="10" t="s">
        <v>553</v>
      </c>
      <c r="D123" s="10" t="s">
        <v>371</v>
      </c>
      <c r="E123" s="10" t="s">
        <v>613</v>
      </c>
      <c r="F123" s="91">
        <f>7.98*10^-7</f>
        <v>7.9800000000000003E-7</v>
      </c>
      <c r="G123" s="18" t="s">
        <v>373</v>
      </c>
      <c r="H123" s="32">
        <f>Table4[[#This Row],[Concentration effective (avant conversion)]]*88.905*1000000</f>
        <v>70.946190000000001</v>
      </c>
      <c r="I123" s="18" t="s">
        <v>86</v>
      </c>
      <c r="J123" s="131" t="s">
        <v>34</v>
      </c>
      <c r="K123" s="10" t="s">
        <v>1141</v>
      </c>
      <c r="L123" s="18" t="s">
        <v>375</v>
      </c>
      <c r="M123" s="18" t="s">
        <v>87</v>
      </c>
      <c r="N123" s="18" t="s">
        <v>376</v>
      </c>
      <c r="O123" s="15" t="s">
        <v>555</v>
      </c>
      <c r="P123" s="15" t="s">
        <v>28</v>
      </c>
      <c r="Q123" s="15" t="s">
        <v>28</v>
      </c>
      <c r="R123" s="15" t="s">
        <v>28</v>
      </c>
      <c r="S123" s="133" t="s">
        <v>34</v>
      </c>
      <c r="T123" s="10" t="s">
        <v>263</v>
      </c>
      <c r="U123" s="18" t="s">
        <v>75</v>
      </c>
      <c r="V123" s="10" t="s">
        <v>90</v>
      </c>
      <c r="W123" s="133" t="s">
        <v>34</v>
      </c>
      <c r="X123" s="10" t="s">
        <v>1142</v>
      </c>
      <c r="Y123" s="25" t="s">
        <v>1143</v>
      </c>
      <c r="Z123" s="25" t="s">
        <v>1144</v>
      </c>
    </row>
    <row r="124" spans="1:26" ht="15.9" customHeight="1" x14ac:dyDescent="0.25">
      <c r="A124" s="10" t="s">
        <v>1603</v>
      </c>
      <c r="B124" s="10" t="s">
        <v>81</v>
      </c>
      <c r="C124" s="10" t="s">
        <v>161</v>
      </c>
      <c r="D124" s="15" t="s">
        <v>83</v>
      </c>
      <c r="E124" s="10" t="s">
        <v>273</v>
      </c>
      <c r="F124" s="131" t="s">
        <v>34</v>
      </c>
      <c r="G124" s="131" t="s">
        <v>34</v>
      </c>
      <c r="H124" s="10">
        <v>490</v>
      </c>
      <c r="I124" s="12" t="s">
        <v>1604</v>
      </c>
      <c r="J124" s="131" t="s">
        <v>34</v>
      </c>
      <c r="K124" s="10" t="s">
        <v>1605</v>
      </c>
      <c r="L124" s="15" t="s">
        <v>70</v>
      </c>
      <c r="M124" s="15" t="s">
        <v>71</v>
      </c>
      <c r="N124" s="15" t="s">
        <v>72</v>
      </c>
      <c r="O124" s="15" t="s">
        <v>628</v>
      </c>
      <c r="P124" s="15" t="s">
        <v>1606</v>
      </c>
      <c r="Q124" s="15" t="s">
        <v>893</v>
      </c>
      <c r="R124" s="15" t="s">
        <v>28</v>
      </c>
      <c r="S124" s="133" t="s">
        <v>34</v>
      </c>
      <c r="T124" s="10" t="s">
        <v>113</v>
      </c>
      <c r="U124" s="15" t="s">
        <v>75</v>
      </c>
      <c r="V124" s="10" t="s">
        <v>90</v>
      </c>
      <c r="W124" s="133" t="s">
        <v>34</v>
      </c>
      <c r="X124" s="10" t="s">
        <v>1607</v>
      </c>
      <c r="Y124" s="25" t="s">
        <v>1608</v>
      </c>
      <c r="Z124" s="25" t="s">
        <v>1609</v>
      </c>
    </row>
    <row r="125" spans="1:26" ht="15.9" customHeight="1" x14ac:dyDescent="0.25">
      <c r="A125" s="10" t="s">
        <v>1451</v>
      </c>
      <c r="B125" s="10" t="s">
        <v>81</v>
      </c>
      <c r="C125" s="10" t="s">
        <v>161</v>
      </c>
      <c r="D125" s="15" t="s">
        <v>83</v>
      </c>
      <c r="E125" s="10" t="s">
        <v>1610</v>
      </c>
      <c r="F125" s="131" t="s">
        <v>34</v>
      </c>
      <c r="G125" s="131" t="s">
        <v>34</v>
      </c>
      <c r="H125" s="10">
        <v>0.39</v>
      </c>
      <c r="I125" s="15" t="s">
        <v>1611</v>
      </c>
      <c r="J125" s="131" t="s">
        <v>34</v>
      </c>
      <c r="K125" s="10" t="s">
        <v>1612</v>
      </c>
      <c r="L125" s="15" t="s">
        <v>121</v>
      </c>
      <c r="M125" s="15" t="s">
        <v>1613</v>
      </c>
      <c r="N125" s="15" t="s">
        <v>72</v>
      </c>
      <c r="O125" s="15" t="s">
        <v>1452</v>
      </c>
      <c r="P125" s="15">
        <v>50</v>
      </c>
      <c r="Q125" s="15" t="s">
        <v>1453</v>
      </c>
      <c r="R125" s="15">
        <v>0</v>
      </c>
      <c r="S125" s="133" t="s">
        <v>34</v>
      </c>
      <c r="T125" s="10" t="s">
        <v>263</v>
      </c>
      <c r="U125" s="15" t="s">
        <v>75</v>
      </c>
      <c r="V125" s="10" t="s">
        <v>90</v>
      </c>
      <c r="W125" s="133" t="s">
        <v>34</v>
      </c>
      <c r="X125" s="10" t="s">
        <v>1454</v>
      </c>
      <c r="Y125" s="25" t="s">
        <v>1455</v>
      </c>
      <c r="Z125" s="25" t="s">
        <v>1614</v>
      </c>
    </row>
    <row r="126" spans="1:26" ht="15.9" customHeight="1" x14ac:dyDescent="0.25">
      <c r="A126" s="6" t="s">
        <v>1451</v>
      </c>
      <c r="B126" s="10" t="s">
        <v>81</v>
      </c>
      <c r="C126" s="10" t="s">
        <v>161</v>
      </c>
      <c r="D126" s="15" t="s">
        <v>83</v>
      </c>
      <c r="E126" s="10" t="s">
        <v>1610</v>
      </c>
      <c r="F126" s="131" t="s">
        <v>34</v>
      </c>
      <c r="G126" s="131" t="s">
        <v>34</v>
      </c>
      <c r="H126" s="10">
        <v>0.95</v>
      </c>
      <c r="I126" s="15" t="s">
        <v>1611</v>
      </c>
      <c r="J126" s="131" t="s">
        <v>34</v>
      </c>
      <c r="K126" s="10" t="s">
        <v>1615</v>
      </c>
      <c r="L126" s="15" t="s">
        <v>121</v>
      </c>
      <c r="M126" s="15" t="s">
        <v>1613</v>
      </c>
      <c r="N126" s="15" t="s">
        <v>72</v>
      </c>
      <c r="O126" s="15" t="s">
        <v>1452</v>
      </c>
      <c r="P126" s="15">
        <v>50</v>
      </c>
      <c r="Q126" s="15" t="s">
        <v>1453</v>
      </c>
      <c r="R126" s="15">
        <v>10</v>
      </c>
      <c r="S126" s="133" t="s">
        <v>34</v>
      </c>
      <c r="T126" s="10" t="s">
        <v>263</v>
      </c>
      <c r="U126" s="15" t="s">
        <v>75</v>
      </c>
      <c r="V126" s="10" t="s">
        <v>90</v>
      </c>
      <c r="W126" s="133" t="s">
        <v>34</v>
      </c>
      <c r="X126" s="10" t="s">
        <v>1454</v>
      </c>
      <c r="Y126" s="25" t="s">
        <v>1455</v>
      </c>
      <c r="Z126" s="25" t="s">
        <v>1616</v>
      </c>
    </row>
    <row r="127" spans="1:26" ht="15.9" customHeight="1" x14ac:dyDescent="0.25">
      <c r="A127" s="6" t="s">
        <v>1451</v>
      </c>
      <c r="B127" s="10" t="s">
        <v>81</v>
      </c>
      <c r="C127" s="10" t="s">
        <v>161</v>
      </c>
      <c r="D127" s="15" t="s">
        <v>83</v>
      </c>
      <c r="E127" s="10" t="s">
        <v>1617</v>
      </c>
      <c r="F127" s="131" t="s">
        <v>34</v>
      </c>
      <c r="G127" s="131" t="s">
        <v>34</v>
      </c>
      <c r="H127" s="10">
        <v>10.5</v>
      </c>
      <c r="I127" s="15" t="s">
        <v>1611</v>
      </c>
      <c r="J127" s="131" t="s">
        <v>34</v>
      </c>
      <c r="K127" s="10" t="s">
        <v>1618</v>
      </c>
      <c r="L127" s="15" t="s">
        <v>121</v>
      </c>
      <c r="M127" s="15" t="s">
        <v>1613</v>
      </c>
      <c r="N127" s="15" t="s">
        <v>72</v>
      </c>
      <c r="O127" s="15" t="s">
        <v>1452</v>
      </c>
      <c r="P127" s="15">
        <v>50</v>
      </c>
      <c r="Q127" s="15" t="s">
        <v>1453</v>
      </c>
      <c r="R127" s="15">
        <v>10</v>
      </c>
      <c r="S127" s="133" t="s">
        <v>34</v>
      </c>
      <c r="T127" s="10" t="s">
        <v>263</v>
      </c>
      <c r="U127" s="15" t="s">
        <v>75</v>
      </c>
      <c r="V127" s="10" t="s">
        <v>90</v>
      </c>
      <c r="W127" s="133" t="s">
        <v>34</v>
      </c>
      <c r="X127" s="10" t="s">
        <v>1454</v>
      </c>
      <c r="Y127" s="25" t="s">
        <v>1455</v>
      </c>
      <c r="Z127" s="25" t="s">
        <v>1619</v>
      </c>
    </row>
    <row r="128" spans="1:26" ht="15.9" customHeight="1" x14ac:dyDescent="0.25">
      <c r="A128" s="6" t="s">
        <v>1444</v>
      </c>
      <c r="B128" s="10" t="s">
        <v>129</v>
      </c>
      <c r="C128" s="10" t="s">
        <v>610</v>
      </c>
      <c r="D128" s="10" t="s">
        <v>590</v>
      </c>
      <c r="E128" s="10" t="s">
        <v>571</v>
      </c>
      <c r="F128" s="15">
        <v>43.21</v>
      </c>
      <c r="G128" s="15" t="s">
        <v>240</v>
      </c>
      <c r="H128" s="10">
        <f>Table4[[#This Row],[Concentration effective (avant conversion)]]*88.905</f>
        <v>3841.5850500000001</v>
      </c>
      <c r="I128" s="15" t="s">
        <v>86</v>
      </c>
      <c r="J128" s="131" t="s">
        <v>34</v>
      </c>
      <c r="K128" s="15" t="s">
        <v>69</v>
      </c>
      <c r="L128" s="15" t="s">
        <v>121</v>
      </c>
      <c r="M128" s="15" t="s">
        <v>87</v>
      </c>
      <c r="N128" s="15" t="s">
        <v>376</v>
      </c>
      <c r="O128" s="15" t="s">
        <v>100</v>
      </c>
      <c r="P128" s="15" t="s">
        <v>28</v>
      </c>
      <c r="Q128" s="15">
        <v>8</v>
      </c>
      <c r="R128" s="15" t="s">
        <v>28</v>
      </c>
      <c r="S128" s="133" t="s">
        <v>34</v>
      </c>
      <c r="T128" s="10" t="s">
        <v>263</v>
      </c>
      <c r="U128" s="15" t="s">
        <v>75</v>
      </c>
      <c r="V128" s="10" t="s">
        <v>90</v>
      </c>
      <c r="W128" s="133" t="s">
        <v>34</v>
      </c>
      <c r="X128" s="10" t="s">
        <v>611</v>
      </c>
      <c r="Y128" s="25" t="s">
        <v>612</v>
      </c>
      <c r="Z128" s="25" t="s">
        <v>1983</v>
      </c>
    </row>
    <row r="129" spans="1:26" ht="15.9" customHeight="1" x14ac:dyDescent="0.25">
      <c r="A129" s="6" t="s">
        <v>1444</v>
      </c>
      <c r="B129" s="10" t="s">
        <v>81</v>
      </c>
      <c r="C129" s="10" t="s">
        <v>1200</v>
      </c>
      <c r="D129" s="10" t="s">
        <v>371</v>
      </c>
      <c r="E129" s="10" t="s">
        <v>613</v>
      </c>
      <c r="F129" s="15">
        <f>4.7*10^-7</f>
        <v>4.7E-7</v>
      </c>
      <c r="G129" s="15" t="s">
        <v>614</v>
      </c>
      <c r="H129" s="10">
        <f>Table4[[#This Row],[Concentration effective (avant conversion)]]*88.905*1000000</f>
        <v>41.785350000000001</v>
      </c>
      <c r="I129" s="15" t="s">
        <v>615</v>
      </c>
      <c r="J129" s="131" t="s">
        <v>34</v>
      </c>
      <c r="K129" s="10" t="s">
        <v>1620</v>
      </c>
      <c r="L129" s="18" t="s">
        <v>375</v>
      </c>
      <c r="M129" s="18" t="s">
        <v>87</v>
      </c>
      <c r="N129" s="18" t="s">
        <v>376</v>
      </c>
      <c r="O129" s="15" t="s">
        <v>555</v>
      </c>
      <c r="P129" s="15" t="s">
        <v>28</v>
      </c>
      <c r="Q129" s="15" t="s">
        <v>28</v>
      </c>
      <c r="R129" s="15" t="s">
        <v>28</v>
      </c>
      <c r="S129" s="133" t="s">
        <v>34</v>
      </c>
      <c r="T129" s="10" t="s">
        <v>263</v>
      </c>
      <c r="U129" s="15" t="s">
        <v>75</v>
      </c>
      <c r="V129" s="10" t="s">
        <v>90</v>
      </c>
      <c r="W129" s="133" t="s">
        <v>34</v>
      </c>
      <c r="X129" s="10" t="s">
        <v>617</v>
      </c>
      <c r="Y129" s="25" t="s">
        <v>618</v>
      </c>
      <c r="Z129" s="25" t="s">
        <v>619</v>
      </c>
    </row>
    <row r="130" spans="1:26" ht="15.9" customHeight="1" x14ac:dyDescent="0.25">
      <c r="A130" s="6" t="s">
        <v>1444</v>
      </c>
      <c r="B130" s="10" t="s">
        <v>81</v>
      </c>
      <c r="C130" s="10" t="s">
        <v>620</v>
      </c>
      <c r="D130" s="10" t="s">
        <v>621</v>
      </c>
      <c r="E130" s="10" t="s">
        <v>613</v>
      </c>
      <c r="F130" s="15">
        <f>40*10^-7</f>
        <v>3.9999999999999998E-6</v>
      </c>
      <c r="G130" s="15" t="s">
        <v>614</v>
      </c>
      <c r="H130" s="10">
        <f>Table4[[#This Row],[Concentration effective (avant conversion)]]*88.905*1000000</f>
        <v>355.62</v>
      </c>
      <c r="I130" s="15" t="s">
        <v>615</v>
      </c>
      <c r="J130" s="131" t="s">
        <v>34</v>
      </c>
      <c r="K130" s="10" t="s">
        <v>1621</v>
      </c>
      <c r="L130" s="18" t="s">
        <v>375</v>
      </c>
      <c r="M130" s="18" t="s">
        <v>87</v>
      </c>
      <c r="N130" s="18" t="s">
        <v>376</v>
      </c>
      <c r="O130" s="15" t="s">
        <v>555</v>
      </c>
      <c r="P130" s="15" t="s">
        <v>28</v>
      </c>
      <c r="Q130" s="15" t="s">
        <v>28</v>
      </c>
      <c r="R130" s="15" t="s">
        <v>28</v>
      </c>
      <c r="S130" s="133" t="s">
        <v>34</v>
      </c>
      <c r="T130" s="10" t="s">
        <v>74</v>
      </c>
      <c r="U130" s="15" t="s">
        <v>75</v>
      </c>
      <c r="V130" s="10" t="s">
        <v>90</v>
      </c>
      <c r="W130" s="133" t="s">
        <v>34</v>
      </c>
      <c r="X130" s="10" t="s">
        <v>617</v>
      </c>
      <c r="Y130" s="25" t="s">
        <v>618</v>
      </c>
      <c r="Z130" s="25" t="s">
        <v>1203</v>
      </c>
    </row>
    <row r="131" spans="1:26" ht="15.9" customHeight="1" x14ac:dyDescent="0.25">
      <c r="A131" s="6" t="s">
        <v>1444</v>
      </c>
      <c r="B131" s="10" t="s">
        <v>81</v>
      </c>
      <c r="C131" s="10" t="s">
        <v>620</v>
      </c>
      <c r="D131" s="10" t="s">
        <v>621</v>
      </c>
      <c r="E131" s="10" t="s">
        <v>566</v>
      </c>
      <c r="F131" s="18">
        <f>1*10^-7</f>
        <v>9.9999999999999995E-8</v>
      </c>
      <c r="G131" s="18" t="s">
        <v>614</v>
      </c>
      <c r="H131" s="10">
        <f>Table4[[#This Row],[Concentration effective (avant conversion)]]*88.905*1000000</f>
        <v>8.8904999999999994</v>
      </c>
      <c r="I131" s="15" t="s">
        <v>615</v>
      </c>
      <c r="J131" s="131" t="s">
        <v>34</v>
      </c>
      <c r="K131" s="18" t="s">
        <v>163</v>
      </c>
      <c r="L131" s="18" t="s">
        <v>375</v>
      </c>
      <c r="M131" s="18" t="s">
        <v>87</v>
      </c>
      <c r="N131" s="18" t="s">
        <v>376</v>
      </c>
      <c r="O131" s="15" t="s">
        <v>555</v>
      </c>
      <c r="P131" s="15" t="s">
        <v>28</v>
      </c>
      <c r="Q131" s="15" t="s">
        <v>28</v>
      </c>
      <c r="R131" s="15" t="s">
        <v>28</v>
      </c>
      <c r="S131" s="133" t="s">
        <v>34</v>
      </c>
      <c r="T131" s="10" t="s">
        <v>74</v>
      </c>
      <c r="U131" s="18" t="s">
        <v>75</v>
      </c>
      <c r="V131" s="10" t="s">
        <v>90</v>
      </c>
      <c r="W131" s="133" t="s">
        <v>34</v>
      </c>
      <c r="X131" s="10" t="s">
        <v>617</v>
      </c>
      <c r="Y131" s="25" t="s">
        <v>618</v>
      </c>
      <c r="Z131" s="25" t="s">
        <v>1203</v>
      </c>
    </row>
    <row r="132" spans="1:26" ht="15.9" customHeight="1" x14ac:dyDescent="0.25">
      <c r="A132" s="6" t="s">
        <v>1444</v>
      </c>
      <c r="B132" s="10" t="s">
        <v>81</v>
      </c>
      <c r="C132" s="10" t="s">
        <v>620</v>
      </c>
      <c r="D132" s="10" t="s">
        <v>621</v>
      </c>
      <c r="E132" s="10" t="s">
        <v>623</v>
      </c>
      <c r="F132" s="131" t="s">
        <v>34</v>
      </c>
      <c r="G132" s="131" t="s">
        <v>34</v>
      </c>
      <c r="H132" s="10">
        <v>28.114229537726974</v>
      </c>
      <c r="I132" s="15" t="s">
        <v>615</v>
      </c>
      <c r="J132" s="131" t="s">
        <v>34</v>
      </c>
      <c r="K132" s="15" t="s">
        <v>163</v>
      </c>
      <c r="L132" s="18" t="s">
        <v>375</v>
      </c>
      <c r="M132" s="18" t="s">
        <v>87</v>
      </c>
      <c r="N132" s="18" t="s">
        <v>376</v>
      </c>
      <c r="O132" s="15" t="s">
        <v>555</v>
      </c>
      <c r="P132" s="15" t="s">
        <v>28</v>
      </c>
      <c r="Q132" s="15" t="s">
        <v>28</v>
      </c>
      <c r="R132" s="15" t="s">
        <v>28</v>
      </c>
      <c r="S132" s="133" t="s">
        <v>34</v>
      </c>
      <c r="T132" s="10" t="s">
        <v>74</v>
      </c>
      <c r="U132" s="18" t="s">
        <v>75</v>
      </c>
      <c r="V132" s="10" t="s">
        <v>90</v>
      </c>
      <c r="W132" s="133" t="s">
        <v>34</v>
      </c>
      <c r="X132" s="10" t="s">
        <v>617</v>
      </c>
      <c r="Y132" s="25" t="s">
        <v>618</v>
      </c>
      <c r="Z132" s="21" t="s">
        <v>1622</v>
      </c>
    </row>
    <row r="133" spans="1:26" ht="15.9" customHeight="1" x14ac:dyDescent="0.25">
      <c r="A133" s="6" t="s">
        <v>1444</v>
      </c>
      <c r="B133" s="10" t="s">
        <v>81</v>
      </c>
      <c r="C133" s="10" t="s">
        <v>1200</v>
      </c>
      <c r="D133" s="10" t="s">
        <v>371</v>
      </c>
      <c r="E133" s="10" t="s">
        <v>566</v>
      </c>
      <c r="F133" s="18">
        <f>1*10^-6</f>
        <v>9.9999999999999995E-7</v>
      </c>
      <c r="G133" s="18" t="s">
        <v>614</v>
      </c>
      <c r="H133" s="10">
        <f>Table4[[#This Row],[Concentration effective (avant conversion)]]*88.905*1000000</f>
        <v>88.905000000000001</v>
      </c>
      <c r="I133" s="15" t="s">
        <v>615</v>
      </c>
      <c r="J133" s="131" t="s">
        <v>34</v>
      </c>
      <c r="K133" s="18" t="s">
        <v>163</v>
      </c>
      <c r="L133" s="18" t="s">
        <v>375</v>
      </c>
      <c r="M133" s="18" t="s">
        <v>87</v>
      </c>
      <c r="N133" s="18" t="s">
        <v>376</v>
      </c>
      <c r="O133" s="15" t="s">
        <v>555</v>
      </c>
      <c r="P133" s="15" t="s">
        <v>28</v>
      </c>
      <c r="Q133" s="15" t="s">
        <v>28</v>
      </c>
      <c r="R133" s="15" t="s">
        <v>28</v>
      </c>
      <c r="S133" s="133" t="s">
        <v>34</v>
      </c>
      <c r="T133" s="10" t="s">
        <v>263</v>
      </c>
      <c r="U133" s="18" t="s">
        <v>75</v>
      </c>
      <c r="V133" s="10" t="s">
        <v>90</v>
      </c>
      <c r="W133" s="133" t="s">
        <v>34</v>
      </c>
      <c r="X133" s="10" t="s">
        <v>617</v>
      </c>
      <c r="Y133" s="25" t="s">
        <v>618</v>
      </c>
      <c r="Z133" s="21" t="s">
        <v>619</v>
      </c>
    </row>
    <row r="134" spans="1:26" s="53" customFormat="1" ht="15.9" customHeight="1" x14ac:dyDescent="0.25">
      <c r="A134" s="10" t="s">
        <v>1444</v>
      </c>
      <c r="B134" s="10" t="s">
        <v>81</v>
      </c>
      <c r="C134" s="10" t="s">
        <v>1200</v>
      </c>
      <c r="D134" s="10" t="s">
        <v>371</v>
      </c>
      <c r="E134" s="10" t="s">
        <v>562</v>
      </c>
      <c r="F134" s="18">
        <f>1*10^-5</f>
        <v>1.0000000000000001E-5</v>
      </c>
      <c r="G134" s="18" t="s">
        <v>614</v>
      </c>
      <c r="H134" s="10">
        <f>Table4[[#This Row],[Concentration effective (avant conversion)]]*88.905*1000000</f>
        <v>889.05000000000007</v>
      </c>
      <c r="I134" s="15" t="s">
        <v>615</v>
      </c>
      <c r="J134" s="131" t="s">
        <v>34</v>
      </c>
      <c r="K134" s="18" t="s">
        <v>163</v>
      </c>
      <c r="L134" s="18" t="s">
        <v>375</v>
      </c>
      <c r="M134" s="18" t="s">
        <v>87</v>
      </c>
      <c r="N134" s="18" t="s">
        <v>376</v>
      </c>
      <c r="O134" s="15" t="s">
        <v>555</v>
      </c>
      <c r="P134" s="15" t="s">
        <v>28</v>
      </c>
      <c r="Q134" s="15" t="s">
        <v>28</v>
      </c>
      <c r="R134" s="15" t="s">
        <v>28</v>
      </c>
      <c r="S134" s="133" t="s">
        <v>34</v>
      </c>
      <c r="T134" s="10" t="s">
        <v>263</v>
      </c>
      <c r="U134" s="18" t="s">
        <v>75</v>
      </c>
      <c r="V134" s="10" t="s">
        <v>90</v>
      </c>
      <c r="W134" s="133" t="s">
        <v>34</v>
      </c>
      <c r="X134" s="10" t="s">
        <v>617</v>
      </c>
      <c r="Y134" s="25" t="s">
        <v>618</v>
      </c>
      <c r="Z134" s="25" t="s">
        <v>619</v>
      </c>
    </row>
    <row r="135" spans="1:26" s="53" customFormat="1" ht="15.9" customHeight="1" x14ac:dyDescent="0.25">
      <c r="A135" s="10" t="s">
        <v>1444</v>
      </c>
      <c r="B135" s="10" t="s">
        <v>81</v>
      </c>
      <c r="C135" s="10" t="s">
        <v>620</v>
      </c>
      <c r="D135" s="10" t="s">
        <v>621</v>
      </c>
      <c r="E135" s="10" t="s">
        <v>1623</v>
      </c>
      <c r="F135" s="15" t="s">
        <v>1624</v>
      </c>
      <c r="G135" s="15" t="s">
        <v>614</v>
      </c>
      <c r="H135" s="10" t="s">
        <v>1625</v>
      </c>
      <c r="I135" s="15" t="s">
        <v>615</v>
      </c>
      <c r="J135" s="131" t="s">
        <v>34</v>
      </c>
      <c r="K135" s="18" t="s">
        <v>163</v>
      </c>
      <c r="L135" s="18" t="s">
        <v>375</v>
      </c>
      <c r="M135" s="18" t="s">
        <v>87</v>
      </c>
      <c r="N135" s="18" t="s">
        <v>376</v>
      </c>
      <c r="O135" s="15" t="s">
        <v>555</v>
      </c>
      <c r="P135" s="15" t="s">
        <v>28</v>
      </c>
      <c r="Q135" s="15" t="s">
        <v>28</v>
      </c>
      <c r="R135" s="15" t="s">
        <v>28</v>
      </c>
      <c r="S135" s="133" t="s">
        <v>34</v>
      </c>
      <c r="T135" s="10" t="s">
        <v>263</v>
      </c>
      <c r="U135" s="15" t="s">
        <v>75</v>
      </c>
      <c r="V135" s="10" t="s">
        <v>90</v>
      </c>
      <c r="W135" s="133" t="s">
        <v>34</v>
      </c>
      <c r="X135" s="10" t="s">
        <v>617</v>
      </c>
      <c r="Y135" s="25" t="s">
        <v>618</v>
      </c>
      <c r="Z135" s="25" t="s">
        <v>1626</v>
      </c>
    </row>
    <row r="136" spans="1:26" s="53" customFormat="1" ht="15.9" customHeight="1" x14ac:dyDescent="0.25">
      <c r="A136" s="10" t="s">
        <v>1444</v>
      </c>
      <c r="B136" s="10" t="s">
        <v>81</v>
      </c>
      <c r="C136" s="10" t="s">
        <v>620</v>
      </c>
      <c r="D136" s="10" t="s">
        <v>621</v>
      </c>
      <c r="E136" s="10" t="s">
        <v>562</v>
      </c>
      <c r="F136" s="18">
        <f>1*10^-6</f>
        <v>9.9999999999999995E-7</v>
      </c>
      <c r="G136" s="18" t="s">
        <v>614</v>
      </c>
      <c r="H136" s="10">
        <f>Table4[[#This Row],[Concentration effective (avant conversion)]]*88.905*1000000</f>
        <v>88.905000000000001</v>
      </c>
      <c r="I136" s="15" t="s">
        <v>615</v>
      </c>
      <c r="J136" s="131" t="s">
        <v>34</v>
      </c>
      <c r="K136" s="18" t="s">
        <v>163</v>
      </c>
      <c r="L136" s="18" t="s">
        <v>375</v>
      </c>
      <c r="M136" s="18" t="s">
        <v>87</v>
      </c>
      <c r="N136" s="18" t="s">
        <v>376</v>
      </c>
      <c r="O136" s="15" t="s">
        <v>555</v>
      </c>
      <c r="P136" s="15" t="s">
        <v>28</v>
      </c>
      <c r="Q136" s="15" t="s">
        <v>28</v>
      </c>
      <c r="R136" s="15" t="s">
        <v>28</v>
      </c>
      <c r="S136" s="133" t="s">
        <v>34</v>
      </c>
      <c r="T136" s="10" t="s">
        <v>74</v>
      </c>
      <c r="U136" s="18" t="s">
        <v>75</v>
      </c>
      <c r="V136" s="10" t="s">
        <v>90</v>
      </c>
      <c r="W136" s="133" t="s">
        <v>34</v>
      </c>
      <c r="X136" s="10" t="s">
        <v>617</v>
      </c>
      <c r="Y136" s="25" t="s">
        <v>618</v>
      </c>
      <c r="Z136" s="25" t="s">
        <v>1203</v>
      </c>
    </row>
    <row r="137" spans="1:26" s="53" customFormat="1" ht="15.9" customHeight="1" x14ac:dyDescent="0.25">
      <c r="A137" s="10" t="s">
        <v>1444</v>
      </c>
      <c r="B137" s="10" t="s">
        <v>63</v>
      </c>
      <c r="C137" s="10" t="s">
        <v>238</v>
      </c>
      <c r="D137" s="10" t="s">
        <v>239</v>
      </c>
      <c r="E137" s="10" t="s">
        <v>322</v>
      </c>
      <c r="F137" s="15">
        <v>15.7</v>
      </c>
      <c r="G137" s="15" t="s">
        <v>67</v>
      </c>
      <c r="H137" s="10">
        <f>Table4[[#This Row],[Concentration effective (avant conversion)]]*1000</f>
        <v>15700</v>
      </c>
      <c r="I137" s="15" t="s">
        <v>86</v>
      </c>
      <c r="J137" s="131" t="s">
        <v>34</v>
      </c>
      <c r="K137" s="10" t="s">
        <v>69</v>
      </c>
      <c r="L137" s="15" t="s">
        <v>70</v>
      </c>
      <c r="M137" s="15" t="s">
        <v>122</v>
      </c>
      <c r="N137" s="15" t="s">
        <v>72</v>
      </c>
      <c r="O137" s="15" t="s">
        <v>809</v>
      </c>
      <c r="P137" s="15" t="s">
        <v>28</v>
      </c>
      <c r="Q137" s="15" t="s">
        <v>810</v>
      </c>
      <c r="R137" s="15" t="s">
        <v>28</v>
      </c>
      <c r="S137" s="133" t="s">
        <v>34</v>
      </c>
      <c r="T137" s="10" t="s">
        <v>74</v>
      </c>
      <c r="U137" s="15" t="s">
        <v>75</v>
      </c>
      <c r="V137" s="10" t="s">
        <v>90</v>
      </c>
      <c r="W137" s="133" t="s">
        <v>34</v>
      </c>
      <c r="X137" s="10" t="s">
        <v>811</v>
      </c>
      <c r="Y137" s="25" t="s">
        <v>812</v>
      </c>
      <c r="Z137" s="25" t="s">
        <v>1958</v>
      </c>
    </row>
    <row r="138" spans="1:26" ht="15.9" customHeight="1" x14ac:dyDescent="0.25">
      <c r="A138" s="6"/>
      <c r="F138" s="15"/>
      <c r="G138" s="15"/>
      <c r="H138" s="20"/>
      <c r="I138" s="15"/>
      <c r="J138" s="15"/>
      <c r="L138" s="15"/>
      <c r="M138" s="15"/>
      <c r="N138" s="15"/>
      <c r="O138" s="15"/>
      <c r="P138" s="15"/>
      <c r="Q138" s="15"/>
      <c r="R138" s="15"/>
      <c r="T138" s="10"/>
      <c r="U138" s="15"/>
      <c r="V138" s="20"/>
      <c r="W138" s="80"/>
      <c r="Y138" s="21"/>
      <c r="Z138" s="21"/>
    </row>
    <row r="139" spans="1:26" ht="15.9" customHeight="1" x14ac:dyDescent="0.25">
      <c r="A139" s="6"/>
      <c r="F139" s="15"/>
      <c r="G139" s="15"/>
      <c r="H139" s="20"/>
      <c r="I139" s="15"/>
      <c r="J139" s="15"/>
      <c r="L139" s="15"/>
      <c r="M139" s="15"/>
      <c r="N139" s="15"/>
      <c r="O139" s="15"/>
      <c r="P139" s="15"/>
      <c r="Q139" s="15"/>
      <c r="R139" s="15"/>
      <c r="T139" s="10"/>
      <c r="U139" s="15"/>
      <c r="V139" s="20"/>
      <c r="W139" s="80"/>
      <c r="Y139" s="21"/>
      <c r="Z139" s="21"/>
    </row>
    <row r="140" spans="1:26" ht="15.9" customHeight="1" x14ac:dyDescent="0.25">
      <c r="A140" s="6"/>
      <c r="F140" s="15"/>
      <c r="G140" s="15"/>
      <c r="H140" s="20"/>
      <c r="I140" s="15"/>
      <c r="J140" s="15"/>
      <c r="L140" s="15"/>
      <c r="M140" s="15"/>
      <c r="N140" s="15"/>
      <c r="O140" s="15"/>
      <c r="P140" s="15"/>
      <c r="Q140" s="15"/>
      <c r="R140" s="15"/>
      <c r="T140" s="10"/>
      <c r="U140" s="15"/>
      <c r="V140" s="20"/>
      <c r="W140" s="80"/>
      <c r="Y140" s="21"/>
      <c r="Z140" s="21"/>
    </row>
    <row r="141" spans="1:26" ht="15.9" customHeight="1" x14ac:dyDescent="0.25">
      <c r="A141" s="6"/>
      <c r="F141" s="15"/>
      <c r="G141" s="15"/>
      <c r="H141" s="20"/>
      <c r="I141" s="15"/>
      <c r="J141" s="15"/>
      <c r="L141" s="15"/>
      <c r="M141" s="15"/>
      <c r="N141" s="15"/>
      <c r="O141" s="15"/>
      <c r="P141" s="15"/>
      <c r="Q141" s="15"/>
      <c r="R141" s="15"/>
      <c r="T141" s="10"/>
      <c r="U141" s="15"/>
      <c r="V141" s="20"/>
      <c r="W141" s="80"/>
      <c r="Y141" s="21"/>
      <c r="Z141" s="21"/>
    </row>
    <row r="142" spans="1:26" ht="15.9" customHeight="1" x14ac:dyDescent="0.25">
      <c r="A142" s="6"/>
      <c r="F142" s="15"/>
      <c r="G142" s="15"/>
      <c r="H142" s="20"/>
      <c r="I142" s="15"/>
      <c r="J142" s="15"/>
      <c r="L142" s="15"/>
      <c r="M142" s="15"/>
      <c r="N142" s="15"/>
      <c r="O142" s="15"/>
      <c r="P142" s="15"/>
      <c r="Q142" s="15"/>
      <c r="R142" s="15"/>
      <c r="T142" s="10"/>
      <c r="U142" s="15"/>
      <c r="V142" s="20"/>
      <c r="W142" s="80"/>
      <c r="Y142" s="21"/>
      <c r="Z142" s="21"/>
    </row>
    <row r="143" spans="1:26" ht="15.9" customHeight="1" x14ac:dyDescent="0.25">
      <c r="A143" s="6"/>
      <c r="F143" s="15"/>
      <c r="G143" s="15"/>
      <c r="H143" s="20"/>
      <c r="I143" s="15"/>
      <c r="J143" s="15"/>
      <c r="L143" s="15"/>
      <c r="M143" s="15"/>
      <c r="N143" s="15"/>
      <c r="O143" s="15"/>
      <c r="P143" s="15"/>
      <c r="Q143" s="15"/>
      <c r="R143" s="15"/>
      <c r="T143" s="10"/>
      <c r="U143" s="15"/>
      <c r="V143" s="20"/>
      <c r="W143" s="80"/>
      <c r="Y143" s="21"/>
      <c r="Z143" s="21"/>
    </row>
    <row r="144" spans="1:26" ht="15.9" customHeight="1" x14ac:dyDescent="0.25">
      <c r="A144" s="6"/>
      <c r="F144" s="15"/>
      <c r="G144" s="15"/>
      <c r="H144" s="20"/>
      <c r="I144" s="15"/>
      <c r="J144" s="15"/>
      <c r="L144" s="15"/>
      <c r="M144" s="15"/>
      <c r="N144" s="15"/>
      <c r="O144" s="15"/>
      <c r="P144" s="15"/>
      <c r="Q144" s="15"/>
      <c r="R144" s="15"/>
      <c r="T144" s="10"/>
      <c r="U144" s="15"/>
      <c r="V144" s="20"/>
      <c r="W144" s="80"/>
      <c r="Y144" s="21"/>
      <c r="Z144" s="21"/>
    </row>
    <row r="145" spans="1:26" ht="15.9" customHeight="1" x14ac:dyDescent="0.25">
      <c r="A145" s="6"/>
      <c r="F145" s="15"/>
      <c r="G145" s="15"/>
      <c r="H145" s="20"/>
      <c r="I145" s="15"/>
      <c r="J145" s="15"/>
      <c r="L145" s="15"/>
      <c r="M145" s="15"/>
      <c r="N145" s="15"/>
      <c r="O145" s="15"/>
      <c r="P145" s="15"/>
      <c r="Q145" s="15"/>
      <c r="R145" s="15"/>
      <c r="T145" s="10"/>
      <c r="U145" s="15"/>
      <c r="V145" s="20"/>
      <c r="W145" s="80"/>
      <c r="Y145" s="21"/>
      <c r="Z145" s="21"/>
    </row>
    <row r="146" spans="1:26" ht="15.9" customHeight="1" x14ac:dyDescent="0.25">
      <c r="A146" s="6"/>
      <c r="F146" s="15"/>
      <c r="G146" s="15"/>
      <c r="H146" s="20"/>
      <c r="I146" s="15"/>
      <c r="J146" s="15"/>
      <c r="L146" s="15"/>
      <c r="M146" s="15"/>
      <c r="N146" s="15"/>
      <c r="O146" s="15"/>
      <c r="P146" s="15"/>
      <c r="Q146" s="15"/>
      <c r="R146" s="15"/>
      <c r="T146" s="10"/>
      <c r="U146" s="15"/>
      <c r="V146" s="20"/>
      <c r="W146" s="80"/>
      <c r="Y146" s="21"/>
      <c r="Z146" s="21"/>
    </row>
    <row r="147" spans="1:26" ht="15.9" customHeight="1" x14ac:dyDescent="0.25">
      <c r="A147" s="6"/>
      <c r="F147" s="15"/>
      <c r="G147" s="15"/>
      <c r="H147" s="20"/>
      <c r="I147" s="15"/>
      <c r="J147" s="15"/>
      <c r="L147" s="15"/>
      <c r="M147" s="15"/>
      <c r="N147" s="15"/>
      <c r="O147" s="15"/>
      <c r="P147" s="15"/>
      <c r="Q147" s="15"/>
      <c r="R147" s="15"/>
      <c r="T147" s="10"/>
      <c r="U147" s="15"/>
      <c r="V147" s="20"/>
      <c r="W147" s="80"/>
      <c r="Y147" s="21"/>
      <c r="Z147" s="21"/>
    </row>
    <row r="148" spans="1:26" ht="15.9" customHeight="1" x14ac:dyDescent="0.25">
      <c r="A148" s="6"/>
      <c r="F148" s="15"/>
      <c r="G148" s="15"/>
      <c r="H148" s="20"/>
      <c r="I148" s="15"/>
      <c r="J148" s="15"/>
      <c r="L148" s="15"/>
      <c r="M148" s="15"/>
      <c r="N148" s="15"/>
      <c r="O148" s="15"/>
      <c r="P148" s="15"/>
      <c r="Q148" s="15"/>
      <c r="R148" s="15"/>
      <c r="T148" s="10"/>
      <c r="U148" s="15"/>
      <c r="V148" s="20"/>
      <c r="W148" s="80"/>
      <c r="Y148" s="21"/>
      <c r="Z148" s="21"/>
    </row>
    <row r="149" spans="1:26" ht="15.9" customHeight="1" x14ac:dyDescent="0.25">
      <c r="A149" s="6"/>
      <c r="F149" s="15"/>
      <c r="G149" s="15"/>
      <c r="H149" s="20"/>
      <c r="I149" s="15"/>
      <c r="J149" s="15"/>
      <c r="L149" s="15"/>
      <c r="M149" s="15"/>
      <c r="N149" s="15"/>
      <c r="O149" s="15"/>
      <c r="P149" s="15"/>
      <c r="Q149" s="15"/>
      <c r="R149" s="15"/>
      <c r="T149" s="10"/>
      <c r="U149" s="15"/>
      <c r="V149" s="20"/>
      <c r="W149" s="80"/>
      <c r="Y149" s="21"/>
      <c r="Z149" s="21"/>
    </row>
    <row r="150" spans="1:26" ht="15.9" customHeight="1" x14ac:dyDescent="0.25">
      <c r="A150" s="6"/>
      <c r="F150" s="15"/>
      <c r="G150" s="15"/>
      <c r="H150" s="20"/>
      <c r="I150" s="15"/>
      <c r="J150" s="15"/>
      <c r="L150" s="15"/>
      <c r="M150" s="15"/>
      <c r="N150" s="15"/>
      <c r="O150" s="15"/>
      <c r="P150" s="15"/>
      <c r="Q150" s="15"/>
      <c r="R150" s="15"/>
      <c r="T150" s="10"/>
      <c r="U150" s="15"/>
      <c r="V150" s="20"/>
      <c r="W150" s="80"/>
      <c r="Y150" s="21"/>
      <c r="Z150" s="21"/>
    </row>
    <row r="151" spans="1:26" ht="15.9" customHeight="1" x14ac:dyDescent="0.25">
      <c r="A151" s="6"/>
      <c r="F151" s="15"/>
      <c r="G151" s="15"/>
      <c r="H151" s="20"/>
      <c r="I151" s="15"/>
      <c r="J151" s="15"/>
      <c r="L151" s="15"/>
      <c r="M151" s="15"/>
      <c r="N151" s="15"/>
      <c r="O151" s="15"/>
      <c r="P151" s="15"/>
      <c r="Q151" s="15"/>
      <c r="R151" s="15"/>
      <c r="T151" s="10"/>
      <c r="U151" s="15"/>
      <c r="V151" s="20"/>
      <c r="W151" s="80"/>
      <c r="Y151" s="21"/>
      <c r="Z151" s="21"/>
    </row>
    <row r="152" spans="1:26" ht="15.9" customHeight="1" x14ac:dyDescent="0.25">
      <c r="A152" s="6"/>
      <c r="F152" s="15"/>
      <c r="G152" s="15"/>
      <c r="H152" s="20"/>
      <c r="I152" s="15"/>
      <c r="J152" s="15"/>
      <c r="L152" s="15"/>
      <c r="M152" s="15"/>
      <c r="N152" s="15"/>
      <c r="O152" s="15"/>
      <c r="P152" s="15"/>
      <c r="Q152" s="15"/>
      <c r="R152" s="15"/>
      <c r="T152" s="10"/>
      <c r="U152" s="15"/>
      <c r="V152" s="20"/>
      <c r="W152" s="80"/>
      <c r="Y152" s="21"/>
      <c r="Z152" s="21"/>
    </row>
    <row r="153" spans="1:26" ht="15.9" customHeight="1" x14ac:dyDescent="0.25">
      <c r="A153" s="6"/>
      <c r="F153" s="15"/>
      <c r="G153" s="15"/>
      <c r="H153" s="20"/>
      <c r="I153" s="15"/>
      <c r="J153" s="15"/>
      <c r="L153" s="15"/>
      <c r="M153" s="15"/>
      <c r="N153" s="15"/>
      <c r="O153" s="15"/>
      <c r="P153" s="15"/>
      <c r="Q153" s="15"/>
      <c r="R153" s="15"/>
      <c r="T153" s="10"/>
      <c r="U153" s="15"/>
      <c r="V153" s="20"/>
      <c r="W153" s="80"/>
      <c r="Y153" s="21"/>
      <c r="Z153" s="21"/>
    </row>
    <row r="154" spans="1:26" ht="15.9" customHeight="1" x14ac:dyDescent="0.25">
      <c r="A154" s="6"/>
      <c r="F154" s="15"/>
      <c r="G154" s="15"/>
      <c r="H154" s="20"/>
      <c r="I154" s="15"/>
      <c r="J154" s="15"/>
      <c r="L154" s="15"/>
      <c r="M154" s="15"/>
      <c r="N154" s="15"/>
      <c r="O154" s="15"/>
      <c r="P154" s="15"/>
      <c r="Q154" s="15"/>
      <c r="R154" s="15"/>
      <c r="T154" s="10"/>
      <c r="U154" s="15"/>
      <c r="V154" s="20"/>
      <c r="W154" s="80"/>
      <c r="Y154" s="21"/>
      <c r="Z154" s="21"/>
    </row>
    <row r="155" spans="1:26" ht="15.9" customHeight="1" x14ac:dyDescent="0.25">
      <c r="A155" s="6"/>
      <c r="F155" s="15"/>
      <c r="G155" s="15"/>
      <c r="H155" s="20"/>
      <c r="I155" s="15"/>
      <c r="J155" s="15"/>
      <c r="L155" s="15"/>
      <c r="M155" s="15"/>
      <c r="N155" s="15"/>
      <c r="O155" s="15"/>
      <c r="P155" s="15"/>
      <c r="Q155" s="15"/>
      <c r="R155" s="15"/>
      <c r="T155" s="10"/>
      <c r="U155" s="15"/>
      <c r="V155" s="20"/>
      <c r="W155" s="80"/>
      <c r="Y155" s="21"/>
      <c r="Z155" s="21"/>
    </row>
    <row r="156" spans="1:26" ht="15.9" customHeight="1" x14ac:dyDescent="0.25">
      <c r="A156" s="6"/>
      <c r="F156" s="15"/>
      <c r="G156" s="15"/>
      <c r="H156" s="20"/>
      <c r="I156" s="15"/>
      <c r="J156" s="15"/>
      <c r="L156" s="15"/>
      <c r="M156" s="15"/>
      <c r="N156" s="15"/>
      <c r="O156" s="15"/>
      <c r="P156" s="15"/>
      <c r="Q156" s="15"/>
      <c r="R156" s="15"/>
      <c r="T156" s="10"/>
      <c r="U156" s="15"/>
      <c r="V156" s="20"/>
      <c r="W156" s="80"/>
      <c r="Y156" s="21"/>
      <c r="Z156" s="21"/>
    </row>
    <row r="157" spans="1:26" ht="15.9" customHeight="1" x14ac:dyDescent="0.25">
      <c r="A157" s="6"/>
      <c r="F157" s="15"/>
      <c r="G157" s="15"/>
      <c r="H157" s="20"/>
      <c r="I157" s="15"/>
      <c r="J157" s="15"/>
      <c r="L157" s="15"/>
      <c r="M157" s="15"/>
      <c r="N157" s="15"/>
      <c r="O157" s="15"/>
      <c r="P157" s="15"/>
      <c r="Q157" s="15"/>
      <c r="R157" s="15"/>
      <c r="T157" s="10"/>
      <c r="U157" s="15"/>
      <c r="V157" s="20"/>
      <c r="W157" s="80"/>
      <c r="Y157" s="21"/>
      <c r="Z157" s="21"/>
    </row>
    <row r="158" spans="1:26" ht="15.9" customHeight="1" x14ac:dyDescent="0.25">
      <c r="A158" s="6"/>
      <c r="F158" s="15"/>
      <c r="G158" s="15"/>
      <c r="H158" s="20"/>
      <c r="I158" s="15"/>
      <c r="J158" s="15"/>
      <c r="L158" s="15"/>
      <c r="M158" s="15"/>
      <c r="N158" s="15"/>
      <c r="O158" s="15"/>
      <c r="P158" s="15"/>
      <c r="Q158" s="15"/>
      <c r="R158" s="15"/>
      <c r="T158" s="10"/>
      <c r="U158" s="15"/>
      <c r="V158" s="20"/>
      <c r="W158" s="80"/>
      <c r="Y158" s="21"/>
      <c r="Z158" s="21"/>
    </row>
    <row r="159" spans="1:26" ht="15.9" customHeight="1" x14ac:dyDescent="0.25">
      <c r="A159" s="6"/>
      <c r="F159" s="15"/>
      <c r="G159" s="15"/>
      <c r="H159" s="20"/>
      <c r="I159" s="15"/>
      <c r="J159" s="15"/>
      <c r="L159" s="15"/>
      <c r="M159" s="15"/>
      <c r="N159" s="15"/>
      <c r="O159" s="15"/>
      <c r="P159" s="15"/>
      <c r="Q159" s="15"/>
      <c r="R159" s="15"/>
      <c r="T159" s="10"/>
      <c r="U159" s="15"/>
      <c r="V159" s="20"/>
      <c r="W159" s="80"/>
      <c r="Y159" s="21"/>
      <c r="Z159" s="21"/>
    </row>
    <row r="160" spans="1:26" ht="15.9" customHeight="1" x14ac:dyDescent="0.25">
      <c r="A160" s="6"/>
      <c r="F160" s="15"/>
      <c r="G160" s="15"/>
      <c r="H160" s="20"/>
      <c r="I160" s="15"/>
      <c r="J160" s="15"/>
      <c r="L160" s="15"/>
      <c r="M160" s="15"/>
      <c r="N160" s="15"/>
      <c r="O160" s="15"/>
      <c r="P160" s="15"/>
      <c r="Q160" s="15"/>
      <c r="R160" s="15"/>
      <c r="T160" s="10"/>
      <c r="U160" s="15"/>
      <c r="V160" s="20"/>
      <c r="W160" s="80"/>
      <c r="Y160" s="21"/>
      <c r="Z160" s="21"/>
    </row>
    <row r="161" spans="1:26" ht="15.9" customHeight="1" x14ac:dyDescent="0.25">
      <c r="A161" s="6"/>
      <c r="F161" s="15"/>
      <c r="G161" s="15"/>
      <c r="H161" s="20"/>
      <c r="I161" s="15"/>
      <c r="J161" s="15"/>
      <c r="L161" s="15"/>
      <c r="M161" s="15"/>
      <c r="N161" s="15"/>
      <c r="O161" s="15"/>
      <c r="P161" s="15"/>
      <c r="Q161" s="15"/>
      <c r="R161" s="15"/>
      <c r="T161" s="10"/>
      <c r="U161" s="15"/>
      <c r="V161" s="20"/>
      <c r="W161" s="80"/>
      <c r="Y161" s="21"/>
      <c r="Z161" s="21"/>
    </row>
    <row r="162" spans="1:26" ht="15.9" customHeight="1" x14ac:dyDescent="0.25">
      <c r="A162" s="6"/>
      <c r="F162" s="15"/>
      <c r="G162" s="15"/>
      <c r="H162" s="20"/>
      <c r="I162" s="15"/>
      <c r="J162" s="15"/>
      <c r="L162" s="15"/>
      <c r="M162" s="15"/>
      <c r="N162" s="15"/>
      <c r="O162" s="15"/>
      <c r="P162" s="15"/>
      <c r="Q162" s="15"/>
      <c r="R162" s="15"/>
      <c r="T162" s="10"/>
      <c r="U162" s="15"/>
      <c r="V162" s="20"/>
      <c r="W162" s="80"/>
      <c r="Y162" s="21"/>
      <c r="Z162" s="21"/>
    </row>
    <row r="163" spans="1:26" ht="15.9" customHeight="1" x14ac:dyDescent="0.25">
      <c r="A163" s="6"/>
      <c r="F163" s="15"/>
      <c r="G163" s="15"/>
      <c r="H163" s="20"/>
      <c r="I163" s="15"/>
      <c r="J163" s="15"/>
      <c r="L163" s="15"/>
      <c r="M163" s="15"/>
      <c r="N163" s="15"/>
      <c r="O163" s="15"/>
      <c r="P163" s="15"/>
      <c r="Q163" s="15"/>
      <c r="R163" s="15"/>
      <c r="T163" s="10"/>
      <c r="U163" s="15"/>
      <c r="V163" s="20"/>
      <c r="W163" s="80"/>
      <c r="Y163" s="21"/>
      <c r="Z163" s="21"/>
    </row>
    <row r="164" spans="1:26" ht="15.9" customHeight="1" x14ac:dyDescent="0.25">
      <c r="A164" s="6"/>
      <c r="F164" s="15"/>
      <c r="G164" s="15"/>
      <c r="H164" s="20"/>
      <c r="I164" s="15"/>
      <c r="J164" s="15"/>
      <c r="L164" s="15"/>
      <c r="M164" s="15"/>
      <c r="N164" s="15"/>
      <c r="O164" s="15"/>
      <c r="P164" s="15"/>
      <c r="Q164" s="15"/>
      <c r="R164" s="15"/>
      <c r="T164" s="10"/>
      <c r="U164" s="15"/>
      <c r="V164" s="20"/>
      <c r="W164" s="80"/>
      <c r="Y164" s="21"/>
      <c r="Z164" s="21"/>
    </row>
    <row r="165" spans="1:26" ht="15.9" customHeight="1" x14ac:dyDescent="0.25">
      <c r="A165" s="6"/>
      <c r="F165" s="15"/>
      <c r="G165" s="15"/>
      <c r="H165" s="20"/>
      <c r="I165" s="15"/>
      <c r="J165" s="15"/>
      <c r="L165" s="15"/>
      <c r="M165" s="15"/>
      <c r="N165" s="15"/>
      <c r="O165" s="15"/>
      <c r="P165" s="15"/>
      <c r="Q165" s="15"/>
      <c r="R165" s="15"/>
      <c r="T165" s="10"/>
      <c r="U165" s="15"/>
      <c r="V165" s="20"/>
      <c r="W165" s="80"/>
      <c r="Y165" s="21"/>
      <c r="Z165" s="21"/>
    </row>
    <row r="166" spans="1:26" ht="15.9" customHeight="1" x14ac:dyDescent="0.25">
      <c r="A166" s="6"/>
      <c r="F166" s="15"/>
      <c r="G166" s="15"/>
      <c r="H166" s="20"/>
      <c r="I166" s="15"/>
      <c r="J166" s="15"/>
      <c r="L166" s="15"/>
      <c r="M166" s="15"/>
      <c r="N166" s="15"/>
      <c r="O166" s="15"/>
      <c r="P166" s="15"/>
      <c r="Q166" s="15"/>
      <c r="R166" s="15"/>
      <c r="T166" s="10"/>
      <c r="U166" s="15"/>
      <c r="V166" s="20"/>
      <c r="W166" s="80"/>
      <c r="Y166" s="21"/>
      <c r="Z166" s="21"/>
    </row>
    <row r="167" spans="1:26" ht="15.9" customHeight="1" x14ac:dyDescent="0.25">
      <c r="A167" s="6"/>
      <c r="F167" s="15"/>
      <c r="G167" s="15"/>
      <c r="H167" s="20"/>
      <c r="I167" s="15"/>
      <c r="J167" s="15"/>
      <c r="L167" s="15"/>
      <c r="M167" s="15"/>
      <c r="N167" s="15"/>
      <c r="O167" s="15"/>
      <c r="P167" s="15"/>
      <c r="Q167" s="15"/>
      <c r="R167" s="15"/>
      <c r="T167" s="10"/>
      <c r="U167" s="15"/>
      <c r="V167" s="20"/>
      <c r="W167" s="80"/>
      <c r="Y167" s="21"/>
      <c r="Z167" s="21"/>
    </row>
    <row r="168" spans="1:26" ht="15.9" customHeight="1" x14ac:dyDescent="0.25">
      <c r="A168" s="6"/>
      <c r="F168" s="15"/>
      <c r="G168" s="15"/>
      <c r="H168" s="20"/>
      <c r="I168" s="15"/>
      <c r="J168" s="15"/>
      <c r="L168" s="15"/>
      <c r="M168" s="15"/>
      <c r="N168" s="15"/>
      <c r="O168" s="15"/>
      <c r="P168" s="15"/>
      <c r="Q168" s="15"/>
      <c r="R168" s="15"/>
      <c r="T168" s="10"/>
      <c r="U168" s="15"/>
      <c r="V168" s="20"/>
      <c r="W168" s="80"/>
      <c r="Y168" s="21"/>
      <c r="Z168" s="21"/>
    </row>
    <row r="169" spans="1:26" ht="15.9" customHeight="1" x14ac:dyDescent="0.25">
      <c r="A169" s="6"/>
      <c r="F169" s="15"/>
      <c r="G169" s="15"/>
      <c r="H169" s="20"/>
      <c r="I169" s="15"/>
      <c r="J169" s="15"/>
      <c r="L169" s="15"/>
      <c r="M169" s="15"/>
      <c r="N169" s="15"/>
      <c r="O169" s="15"/>
      <c r="P169" s="15"/>
      <c r="Q169" s="15"/>
      <c r="R169" s="15"/>
      <c r="T169" s="10"/>
      <c r="U169" s="15"/>
      <c r="V169" s="20"/>
      <c r="W169" s="80"/>
      <c r="Y169" s="21"/>
      <c r="Z169" s="21"/>
    </row>
    <row r="170" spans="1:26" ht="15.9" customHeight="1" x14ac:dyDescent="0.25">
      <c r="A170" s="6"/>
      <c r="F170" s="15"/>
      <c r="G170" s="15"/>
      <c r="H170" s="20"/>
      <c r="I170" s="15"/>
      <c r="J170" s="15"/>
      <c r="L170" s="15"/>
      <c r="M170" s="15"/>
      <c r="N170" s="15"/>
      <c r="O170" s="15"/>
      <c r="P170" s="15"/>
      <c r="Q170" s="15"/>
      <c r="R170" s="15"/>
      <c r="T170" s="10"/>
      <c r="U170" s="15"/>
      <c r="V170" s="20"/>
      <c r="W170" s="80"/>
      <c r="Y170" s="21"/>
      <c r="Z170" s="21"/>
    </row>
    <row r="171" spans="1:26" ht="15.9" customHeight="1" x14ac:dyDescent="0.25">
      <c r="A171" s="6"/>
      <c r="F171" s="15"/>
      <c r="G171" s="15"/>
      <c r="H171" s="20"/>
      <c r="I171" s="15"/>
      <c r="J171" s="15"/>
      <c r="L171" s="15"/>
      <c r="M171" s="15"/>
      <c r="N171" s="15"/>
      <c r="O171" s="15"/>
      <c r="P171" s="15"/>
      <c r="Q171" s="15"/>
      <c r="R171" s="15"/>
      <c r="T171" s="10"/>
      <c r="U171" s="15"/>
      <c r="V171" s="20"/>
      <c r="W171" s="80"/>
      <c r="Y171" s="21"/>
      <c r="Z171" s="21"/>
    </row>
    <row r="172" spans="1:26" ht="15.9" customHeight="1" x14ac:dyDescent="0.25">
      <c r="A172" s="6"/>
      <c r="F172" s="15"/>
      <c r="G172" s="15"/>
      <c r="H172" s="20"/>
      <c r="I172" s="15"/>
      <c r="J172" s="15"/>
      <c r="L172" s="15"/>
      <c r="M172" s="15"/>
      <c r="N172" s="15"/>
      <c r="O172" s="15"/>
      <c r="P172" s="15"/>
      <c r="Q172" s="15"/>
      <c r="R172" s="15"/>
      <c r="T172" s="10"/>
      <c r="U172" s="15"/>
      <c r="V172" s="20"/>
      <c r="W172" s="80"/>
      <c r="Y172" s="21"/>
      <c r="Z172" s="21"/>
    </row>
    <row r="173" spans="1:26" ht="15.9" customHeight="1" x14ac:dyDescent="0.25">
      <c r="A173" s="6"/>
      <c r="F173" s="15"/>
      <c r="G173" s="15"/>
      <c r="H173" s="20"/>
      <c r="I173" s="15"/>
      <c r="J173" s="15"/>
      <c r="L173" s="15"/>
      <c r="M173" s="15"/>
      <c r="N173" s="15"/>
      <c r="O173" s="15"/>
      <c r="P173" s="15"/>
      <c r="Q173" s="15"/>
      <c r="R173" s="15"/>
      <c r="T173" s="10"/>
      <c r="U173" s="15"/>
      <c r="V173" s="20"/>
      <c r="W173" s="80"/>
      <c r="Y173" s="21"/>
      <c r="Z173" s="21"/>
    </row>
    <row r="174" spans="1:26" ht="15.9" customHeight="1" x14ac:dyDescent="0.25">
      <c r="A174" s="6"/>
      <c r="F174" s="15"/>
      <c r="G174" s="15"/>
      <c r="H174" s="20"/>
      <c r="I174" s="15"/>
      <c r="J174" s="15"/>
      <c r="L174" s="15"/>
      <c r="M174" s="15"/>
      <c r="N174" s="15"/>
      <c r="O174" s="15"/>
      <c r="P174" s="15"/>
      <c r="Q174" s="15"/>
      <c r="R174" s="15"/>
      <c r="T174" s="10"/>
      <c r="U174" s="15"/>
      <c r="V174" s="20"/>
      <c r="W174" s="80"/>
      <c r="Y174" s="21"/>
      <c r="Z174" s="21"/>
    </row>
    <row r="175" spans="1:26" ht="15.9" customHeight="1" x14ac:dyDescent="0.25">
      <c r="A175" s="6"/>
      <c r="F175" s="15"/>
      <c r="G175" s="15"/>
      <c r="H175" s="20"/>
      <c r="I175" s="15"/>
      <c r="J175" s="15"/>
      <c r="L175" s="15"/>
      <c r="M175" s="15"/>
      <c r="N175" s="15"/>
      <c r="O175" s="15"/>
      <c r="P175" s="15"/>
      <c r="Q175" s="15"/>
      <c r="R175" s="15"/>
      <c r="T175" s="10"/>
      <c r="U175" s="15"/>
      <c r="V175" s="20"/>
      <c r="W175" s="80"/>
      <c r="Y175" s="21"/>
      <c r="Z175" s="21"/>
    </row>
    <row r="176" spans="1:26" ht="15.9" customHeight="1" x14ac:dyDescent="0.25">
      <c r="A176" s="6"/>
      <c r="F176" s="15"/>
      <c r="G176" s="15"/>
      <c r="H176" s="20"/>
      <c r="I176" s="15"/>
      <c r="J176" s="15"/>
      <c r="L176" s="15"/>
      <c r="M176" s="15"/>
      <c r="N176" s="15"/>
      <c r="O176" s="15"/>
      <c r="P176" s="15"/>
      <c r="Q176" s="15"/>
      <c r="R176" s="15"/>
      <c r="T176" s="10"/>
      <c r="U176" s="15"/>
      <c r="V176" s="20"/>
      <c r="W176" s="80"/>
      <c r="Y176" s="21"/>
      <c r="Z176" s="21"/>
    </row>
    <row r="177" spans="1:26" ht="15.9" customHeight="1" x14ac:dyDescent="0.25">
      <c r="A177" s="6"/>
      <c r="F177" s="15"/>
      <c r="G177" s="15"/>
      <c r="H177" s="20"/>
      <c r="I177" s="15"/>
      <c r="J177" s="15"/>
      <c r="L177" s="15"/>
      <c r="M177" s="15"/>
      <c r="N177" s="15"/>
      <c r="O177" s="15"/>
      <c r="P177" s="15"/>
      <c r="Q177" s="15"/>
      <c r="R177" s="15"/>
      <c r="T177" s="10"/>
      <c r="U177" s="15"/>
      <c r="V177" s="20"/>
      <c r="W177" s="80"/>
      <c r="Y177" s="21"/>
      <c r="Z177" s="21"/>
    </row>
    <row r="178" spans="1:26" ht="15.9" customHeight="1" x14ac:dyDescent="0.25">
      <c r="A178" s="6"/>
      <c r="F178" s="15"/>
      <c r="G178" s="15"/>
      <c r="H178" s="20"/>
      <c r="I178" s="15"/>
      <c r="J178" s="15"/>
      <c r="L178" s="15"/>
      <c r="M178" s="15"/>
      <c r="N178" s="15"/>
      <c r="O178" s="15"/>
      <c r="P178" s="15"/>
      <c r="Q178" s="15"/>
      <c r="R178" s="15"/>
      <c r="T178" s="10"/>
      <c r="U178" s="15"/>
      <c r="V178" s="20"/>
      <c r="W178" s="80"/>
      <c r="Y178" s="21"/>
      <c r="Z178" s="21"/>
    </row>
    <row r="179" spans="1:26" ht="15.9" customHeight="1" x14ac:dyDescent="0.25">
      <c r="A179" s="6"/>
      <c r="F179" s="15"/>
      <c r="G179" s="15"/>
      <c r="H179" s="20"/>
      <c r="I179" s="15"/>
      <c r="J179" s="15"/>
      <c r="L179" s="15"/>
      <c r="M179" s="15"/>
      <c r="N179" s="15"/>
      <c r="O179" s="15"/>
      <c r="P179" s="15"/>
      <c r="Q179" s="15"/>
      <c r="R179" s="15"/>
      <c r="T179" s="10"/>
      <c r="U179" s="15"/>
      <c r="V179" s="20"/>
      <c r="W179" s="80"/>
      <c r="Y179" s="21"/>
      <c r="Z179" s="21"/>
    </row>
    <row r="180" spans="1:26" ht="15.9" customHeight="1" x14ac:dyDescent="0.25">
      <c r="A180" s="6"/>
      <c r="F180" s="15"/>
      <c r="G180" s="15"/>
      <c r="H180" s="20"/>
      <c r="I180" s="15"/>
      <c r="J180" s="15"/>
      <c r="L180" s="15"/>
      <c r="M180" s="15"/>
      <c r="N180" s="15"/>
      <c r="O180" s="15"/>
      <c r="P180" s="15"/>
      <c r="Q180" s="15"/>
      <c r="R180" s="15"/>
      <c r="T180" s="10"/>
      <c r="U180" s="15"/>
      <c r="V180" s="20"/>
      <c r="W180" s="80"/>
      <c r="Y180" s="21"/>
      <c r="Z180" s="21"/>
    </row>
    <row r="181" spans="1:26" ht="15.9" customHeight="1" x14ac:dyDescent="0.25">
      <c r="A181" s="6"/>
      <c r="F181" s="15"/>
      <c r="G181" s="15"/>
      <c r="H181" s="20"/>
      <c r="I181" s="15"/>
      <c r="J181" s="15"/>
      <c r="L181" s="15"/>
      <c r="M181" s="15"/>
      <c r="N181" s="15"/>
      <c r="O181" s="15"/>
      <c r="P181" s="15"/>
      <c r="Q181" s="15"/>
      <c r="R181" s="15"/>
      <c r="T181" s="10"/>
      <c r="U181" s="15"/>
      <c r="V181" s="20"/>
      <c r="W181" s="80"/>
      <c r="Y181" s="21"/>
      <c r="Z181" s="21"/>
    </row>
    <row r="182" spans="1:26" ht="15.9" customHeight="1" x14ac:dyDescent="0.25">
      <c r="A182" s="6"/>
      <c r="F182" s="15"/>
      <c r="G182" s="15"/>
      <c r="H182" s="20"/>
      <c r="I182" s="15"/>
      <c r="J182" s="15"/>
      <c r="L182" s="15"/>
      <c r="M182" s="15"/>
      <c r="N182" s="15"/>
      <c r="O182" s="15"/>
      <c r="P182" s="15"/>
      <c r="Q182" s="15"/>
      <c r="R182" s="15"/>
      <c r="T182" s="10"/>
      <c r="U182" s="15"/>
      <c r="V182" s="20"/>
      <c r="W182" s="80"/>
      <c r="Y182" s="21"/>
      <c r="Z182" s="21"/>
    </row>
    <row r="183" spans="1:26" ht="15.9" customHeight="1" x14ac:dyDescent="0.25">
      <c r="A183" s="6"/>
      <c r="F183" s="15"/>
      <c r="G183" s="15"/>
      <c r="H183" s="20"/>
      <c r="I183" s="15"/>
      <c r="J183" s="15"/>
      <c r="L183" s="15"/>
      <c r="M183" s="15"/>
      <c r="N183" s="15"/>
      <c r="O183" s="15"/>
      <c r="P183" s="15"/>
      <c r="Q183" s="15"/>
      <c r="R183" s="15"/>
      <c r="T183" s="10"/>
      <c r="U183" s="15"/>
      <c r="V183" s="20"/>
      <c r="W183" s="80"/>
      <c r="Y183" s="21"/>
      <c r="Z183" s="21"/>
    </row>
    <row r="184" spans="1:26" ht="15.9" customHeight="1" x14ac:dyDescent="0.25">
      <c r="A184" s="6"/>
      <c r="F184" s="15"/>
      <c r="G184" s="15"/>
      <c r="H184" s="20"/>
      <c r="I184" s="15"/>
      <c r="J184" s="15"/>
      <c r="L184" s="15"/>
      <c r="M184" s="15"/>
      <c r="N184" s="15"/>
      <c r="O184" s="15"/>
      <c r="P184" s="15"/>
      <c r="Q184" s="15"/>
      <c r="R184" s="15"/>
      <c r="T184" s="10"/>
      <c r="U184" s="15"/>
      <c r="V184" s="20"/>
      <c r="W184" s="80"/>
      <c r="Y184" s="21"/>
      <c r="Z184" s="21"/>
    </row>
    <row r="185" spans="1:26" ht="15.9" customHeight="1" x14ac:dyDescent="0.25">
      <c r="A185" s="6"/>
      <c r="F185" s="15"/>
      <c r="G185" s="15"/>
      <c r="H185" s="20"/>
      <c r="I185" s="15"/>
      <c r="J185" s="15"/>
      <c r="L185" s="15"/>
      <c r="M185" s="15"/>
      <c r="N185" s="15"/>
      <c r="O185" s="15"/>
      <c r="P185" s="15"/>
      <c r="Q185" s="15"/>
      <c r="R185" s="15"/>
      <c r="T185" s="10"/>
      <c r="U185" s="15"/>
      <c r="V185" s="20"/>
      <c r="W185" s="80"/>
      <c r="Y185" s="21"/>
      <c r="Z185" s="21"/>
    </row>
    <row r="186" spans="1:26" ht="15.9" customHeight="1" x14ac:dyDescent="0.25">
      <c r="A186" s="6"/>
      <c r="F186" s="15"/>
      <c r="G186" s="15"/>
      <c r="H186" s="20"/>
      <c r="I186" s="15"/>
      <c r="J186" s="15"/>
      <c r="L186" s="15"/>
      <c r="M186" s="15"/>
      <c r="N186" s="15"/>
      <c r="O186" s="15"/>
      <c r="P186" s="15"/>
      <c r="Q186" s="15"/>
      <c r="R186" s="15"/>
      <c r="T186" s="10"/>
      <c r="U186" s="15"/>
      <c r="V186" s="20"/>
      <c r="W186" s="80"/>
      <c r="Y186" s="21"/>
      <c r="Z186" s="21"/>
    </row>
    <row r="187" spans="1:26" ht="15.9" customHeight="1" x14ac:dyDescent="0.25">
      <c r="A187" s="6"/>
      <c r="F187" s="15"/>
      <c r="G187" s="15"/>
      <c r="H187" s="20"/>
      <c r="I187" s="15"/>
      <c r="J187" s="15"/>
      <c r="L187" s="15"/>
      <c r="M187" s="15"/>
      <c r="N187" s="15"/>
      <c r="O187" s="15"/>
      <c r="P187" s="15"/>
      <c r="Q187" s="15"/>
      <c r="R187" s="15"/>
      <c r="T187" s="10"/>
      <c r="U187" s="15"/>
      <c r="V187" s="20"/>
      <c r="W187" s="80"/>
      <c r="Y187" s="21"/>
      <c r="Z187" s="21"/>
    </row>
    <row r="188" spans="1:26" ht="15.9" customHeight="1" x14ac:dyDescent="0.25">
      <c r="A188" s="6"/>
      <c r="F188" s="15"/>
      <c r="G188" s="15"/>
      <c r="H188" s="20"/>
      <c r="I188" s="15"/>
      <c r="J188" s="15"/>
      <c r="L188" s="15"/>
      <c r="M188" s="15"/>
      <c r="N188" s="15"/>
      <c r="O188" s="15"/>
      <c r="P188" s="15"/>
      <c r="Q188" s="15"/>
      <c r="R188" s="15"/>
      <c r="T188" s="10"/>
      <c r="U188" s="15"/>
      <c r="V188" s="20"/>
      <c r="W188" s="80"/>
      <c r="Y188" s="21"/>
      <c r="Z188" s="21"/>
    </row>
    <row r="189" spans="1:26" ht="15.9" customHeight="1" x14ac:dyDescent="0.25">
      <c r="A189" s="6"/>
      <c r="F189" s="15"/>
      <c r="G189" s="15"/>
      <c r="H189" s="20"/>
      <c r="I189" s="15"/>
      <c r="J189" s="15"/>
      <c r="L189" s="15"/>
      <c r="M189" s="15"/>
      <c r="N189" s="15"/>
      <c r="O189" s="15"/>
      <c r="P189" s="15"/>
      <c r="Q189" s="15"/>
      <c r="R189" s="15"/>
      <c r="T189" s="10"/>
      <c r="U189" s="15"/>
      <c r="V189" s="20"/>
      <c r="W189" s="80"/>
      <c r="Y189" s="21"/>
      <c r="Z189" s="21"/>
    </row>
    <row r="190" spans="1:26" ht="15.9" customHeight="1" x14ac:dyDescent="0.25">
      <c r="A190" s="6"/>
      <c r="F190" s="15"/>
      <c r="G190" s="15"/>
      <c r="H190" s="20"/>
      <c r="I190" s="15"/>
      <c r="J190" s="15"/>
      <c r="L190" s="15"/>
      <c r="M190" s="15"/>
      <c r="N190" s="15"/>
      <c r="O190" s="15"/>
      <c r="P190" s="15"/>
      <c r="Q190" s="15"/>
      <c r="R190" s="15"/>
      <c r="T190" s="10"/>
      <c r="U190" s="15"/>
      <c r="V190" s="20"/>
      <c r="W190" s="80"/>
      <c r="Y190" s="21"/>
      <c r="Z190" s="21"/>
    </row>
    <row r="191" spans="1:26" ht="15.9" customHeight="1" x14ac:dyDescent="0.25">
      <c r="A191" s="6"/>
      <c r="F191" s="15"/>
      <c r="G191" s="15"/>
      <c r="H191" s="20"/>
      <c r="I191" s="15"/>
      <c r="J191" s="15"/>
      <c r="L191" s="15"/>
      <c r="M191" s="15"/>
      <c r="N191" s="15"/>
      <c r="O191" s="15"/>
      <c r="P191" s="15"/>
      <c r="Q191" s="15"/>
      <c r="R191" s="15"/>
      <c r="T191" s="10"/>
      <c r="U191" s="15"/>
      <c r="V191" s="20"/>
      <c r="W191" s="80"/>
      <c r="Y191" s="21"/>
      <c r="Z191" s="21"/>
    </row>
    <row r="192" spans="1:26" ht="15.9" customHeight="1" x14ac:dyDescent="0.25">
      <c r="A192" s="6"/>
      <c r="F192" s="15"/>
      <c r="G192" s="15"/>
      <c r="H192" s="20"/>
      <c r="I192" s="15"/>
      <c r="J192" s="15"/>
      <c r="L192" s="15"/>
      <c r="M192" s="15"/>
      <c r="N192" s="15"/>
      <c r="O192" s="15"/>
      <c r="P192" s="15"/>
      <c r="Q192" s="15"/>
      <c r="R192" s="15"/>
      <c r="T192" s="10"/>
      <c r="U192" s="15"/>
      <c r="V192" s="20"/>
      <c r="W192" s="80"/>
      <c r="Y192" s="21"/>
      <c r="Z192" s="21"/>
    </row>
    <row r="193" spans="1:26" ht="15.9" customHeight="1" x14ac:dyDescent="0.25">
      <c r="A193" s="6"/>
      <c r="F193" s="15"/>
      <c r="G193" s="15"/>
      <c r="H193" s="20"/>
      <c r="I193" s="15"/>
      <c r="J193" s="15"/>
      <c r="L193" s="15"/>
      <c r="M193" s="15"/>
      <c r="N193" s="15"/>
      <c r="O193" s="15"/>
      <c r="P193" s="15"/>
      <c r="Q193" s="15"/>
      <c r="R193" s="15"/>
      <c r="T193" s="10"/>
      <c r="U193" s="15"/>
      <c r="V193" s="20"/>
      <c r="W193" s="80"/>
      <c r="Y193" s="21"/>
      <c r="Z193" s="21"/>
    </row>
    <row r="194" spans="1:26" ht="15.9" customHeight="1" x14ac:dyDescent="0.25">
      <c r="A194" s="6"/>
      <c r="F194" s="15"/>
      <c r="G194" s="15"/>
      <c r="H194" s="20"/>
      <c r="I194" s="15"/>
      <c r="J194" s="15"/>
      <c r="L194" s="15"/>
      <c r="M194" s="15"/>
      <c r="N194" s="15"/>
      <c r="O194" s="15"/>
      <c r="P194" s="15"/>
      <c r="Q194" s="15"/>
      <c r="R194" s="15"/>
      <c r="T194" s="10"/>
      <c r="U194" s="15"/>
      <c r="V194" s="20"/>
      <c r="W194" s="80"/>
      <c r="Y194" s="21"/>
      <c r="Z194" s="21"/>
    </row>
    <row r="195" spans="1:26" ht="15.9" customHeight="1" x14ac:dyDescent="0.25">
      <c r="A195" s="6"/>
      <c r="F195" s="15"/>
      <c r="G195" s="15"/>
      <c r="H195" s="20"/>
      <c r="I195" s="15"/>
      <c r="J195" s="15"/>
      <c r="L195" s="15"/>
      <c r="M195" s="15"/>
      <c r="N195" s="15"/>
      <c r="O195" s="15"/>
      <c r="P195" s="15"/>
      <c r="Q195" s="15"/>
      <c r="R195" s="15"/>
      <c r="T195" s="10"/>
      <c r="U195" s="15"/>
      <c r="V195" s="20"/>
      <c r="W195" s="80"/>
      <c r="Y195" s="21"/>
      <c r="Z195" s="21"/>
    </row>
    <row r="196" spans="1:26" ht="15.9" customHeight="1" x14ac:dyDescent="0.25">
      <c r="A196" s="6"/>
      <c r="F196" s="15"/>
      <c r="G196" s="15"/>
      <c r="H196" s="20"/>
      <c r="I196" s="15"/>
      <c r="J196" s="15"/>
      <c r="L196" s="15"/>
      <c r="M196" s="15"/>
      <c r="N196" s="15"/>
      <c r="O196" s="15"/>
      <c r="P196" s="15"/>
      <c r="Q196" s="15"/>
      <c r="R196" s="15"/>
      <c r="T196" s="10"/>
      <c r="U196" s="15"/>
      <c r="V196" s="20"/>
      <c r="W196" s="80"/>
      <c r="Y196" s="21"/>
      <c r="Z196" s="21"/>
    </row>
    <row r="197" spans="1:26" ht="15.9" customHeight="1" x14ac:dyDescent="0.25">
      <c r="A197" s="6"/>
      <c r="F197" s="15"/>
      <c r="G197" s="15"/>
      <c r="H197" s="20"/>
      <c r="I197" s="15"/>
      <c r="J197" s="15"/>
      <c r="L197" s="15"/>
      <c r="M197" s="15"/>
      <c r="N197" s="15"/>
      <c r="O197" s="15"/>
      <c r="P197" s="15"/>
      <c r="Q197" s="15"/>
      <c r="R197" s="15"/>
      <c r="T197" s="10"/>
      <c r="U197" s="15"/>
      <c r="V197" s="20"/>
      <c r="W197" s="80"/>
      <c r="Y197" s="21"/>
      <c r="Z197" s="21"/>
    </row>
    <row r="198" spans="1:26" ht="15.9" customHeight="1" x14ac:dyDescent="0.25">
      <c r="A198" s="6"/>
      <c r="F198" s="15"/>
      <c r="G198" s="15"/>
      <c r="H198" s="20"/>
      <c r="I198" s="15"/>
      <c r="J198" s="15"/>
      <c r="L198" s="15"/>
      <c r="M198" s="15"/>
      <c r="N198" s="15"/>
      <c r="O198" s="15"/>
      <c r="P198" s="15"/>
      <c r="Q198" s="15"/>
      <c r="R198" s="15"/>
      <c r="T198" s="10"/>
      <c r="U198" s="15"/>
      <c r="V198" s="20"/>
      <c r="W198" s="80"/>
      <c r="Y198" s="21"/>
      <c r="Z198" s="21"/>
    </row>
    <row r="199" spans="1:26" ht="15.9" customHeight="1" x14ac:dyDescent="0.25">
      <c r="A199" s="6"/>
      <c r="F199" s="15"/>
      <c r="G199" s="15"/>
      <c r="H199" s="20"/>
      <c r="I199" s="15"/>
      <c r="J199" s="15"/>
      <c r="L199" s="15"/>
      <c r="M199" s="15"/>
      <c r="N199" s="15"/>
      <c r="O199" s="15"/>
      <c r="P199" s="15"/>
      <c r="Q199" s="15"/>
      <c r="R199" s="15"/>
      <c r="T199" s="10"/>
      <c r="U199" s="15"/>
      <c r="V199" s="20"/>
      <c r="W199" s="80"/>
      <c r="Y199" s="21"/>
      <c r="Z199" s="21"/>
    </row>
    <row r="200" spans="1:26" ht="15.9" customHeight="1" x14ac:dyDescent="0.25">
      <c r="A200" s="6"/>
      <c r="F200" s="15"/>
      <c r="G200" s="15"/>
      <c r="H200" s="20"/>
      <c r="I200" s="15"/>
      <c r="J200" s="15"/>
      <c r="L200" s="15"/>
      <c r="M200" s="15"/>
      <c r="N200" s="15"/>
      <c r="O200" s="15"/>
      <c r="P200" s="15"/>
      <c r="Q200" s="15"/>
      <c r="R200" s="15"/>
      <c r="T200" s="10"/>
      <c r="U200" s="15"/>
      <c r="V200" s="20"/>
      <c r="W200" s="80"/>
      <c r="Y200" s="21"/>
      <c r="Z200" s="21"/>
    </row>
    <row r="201" spans="1:26" ht="15.9" customHeight="1" x14ac:dyDescent="0.25">
      <c r="A201" s="6"/>
      <c r="F201" s="15"/>
      <c r="G201" s="15"/>
      <c r="H201" s="20"/>
      <c r="I201" s="15"/>
      <c r="J201" s="15"/>
      <c r="L201" s="15"/>
      <c r="M201" s="15"/>
      <c r="N201" s="15"/>
      <c r="O201" s="15"/>
      <c r="P201" s="15"/>
      <c r="Q201" s="15"/>
      <c r="R201" s="15"/>
      <c r="T201" s="10"/>
      <c r="U201" s="15"/>
      <c r="V201" s="20"/>
      <c r="W201" s="80"/>
      <c r="Y201" s="21"/>
      <c r="Z201" s="21"/>
    </row>
    <row r="202" spans="1:26" ht="15.9" customHeight="1" x14ac:dyDescent="0.25">
      <c r="A202" s="6"/>
      <c r="F202" s="15"/>
      <c r="G202" s="15"/>
      <c r="H202" s="20"/>
      <c r="I202" s="15"/>
      <c r="J202" s="15"/>
      <c r="L202" s="15"/>
      <c r="M202" s="15"/>
      <c r="N202" s="15"/>
      <c r="O202" s="15"/>
      <c r="P202" s="15"/>
      <c r="Q202" s="15"/>
      <c r="R202" s="15"/>
      <c r="T202" s="10"/>
      <c r="U202" s="15"/>
      <c r="V202" s="20"/>
      <c r="W202" s="80"/>
      <c r="Y202" s="21"/>
      <c r="Z202" s="21"/>
    </row>
    <row r="203" spans="1:26" ht="15.9" customHeight="1" x14ac:dyDescent="0.25">
      <c r="A203" s="6"/>
      <c r="F203" s="15"/>
      <c r="G203" s="15"/>
      <c r="H203" s="20"/>
      <c r="I203" s="15"/>
      <c r="J203" s="15"/>
      <c r="L203" s="15"/>
      <c r="M203" s="15"/>
      <c r="N203" s="15"/>
      <c r="O203" s="15"/>
      <c r="P203" s="15"/>
      <c r="Q203" s="15"/>
      <c r="R203" s="15"/>
      <c r="T203" s="10"/>
      <c r="U203" s="15"/>
      <c r="V203" s="20"/>
      <c r="W203" s="80"/>
      <c r="Y203" s="21"/>
      <c r="Z203" s="21"/>
    </row>
    <row r="204" spans="1:26" ht="15.9" customHeight="1" x14ac:dyDescent="0.25">
      <c r="A204" s="6"/>
      <c r="F204" s="15"/>
      <c r="G204" s="15"/>
      <c r="H204" s="20"/>
      <c r="I204" s="15"/>
      <c r="J204" s="15"/>
      <c r="L204" s="15"/>
      <c r="M204" s="15"/>
      <c r="N204" s="15"/>
      <c r="O204" s="15"/>
      <c r="P204" s="15"/>
      <c r="Q204" s="15"/>
      <c r="R204" s="15"/>
      <c r="T204" s="10"/>
      <c r="U204" s="15"/>
      <c r="V204" s="20"/>
      <c r="W204" s="80"/>
      <c r="Y204" s="21"/>
      <c r="Z204" s="21"/>
    </row>
    <row r="205" spans="1:26" ht="15.9" customHeight="1" x14ac:dyDescent="0.25">
      <c r="A205" s="6"/>
      <c r="F205" s="15"/>
      <c r="G205" s="15"/>
      <c r="H205" s="20"/>
      <c r="I205" s="15"/>
      <c r="J205" s="15"/>
      <c r="L205" s="15"/>
      <c r="M205" s="15"/>
      <c r="N205" s="15"/>
      <c r="O205" s="15"/>
      <c r="P205" s="15"/>
      <c r="Q205" s="15"/>
      <c r="R205" s="15"/>
      <c r="T205" s="10"/>
      <c r="U205" s="15"/>
      <c r="V205" s="20"/>
      <c r="W205" s="80"/>
      <c r="Y205" s="21"/>
      <c r="Z205" s="21"/>
    </row>
    <row r="206" spans="1:26" ht="15.9" customHeight="1" x14ac:dyDescent="0.25">
      <c r="A206" s="6"/>
      <c r="F206" s="15"/>
      <c r="G206" s="15"/>
      <c r="H206" s="20"/>
      <c r="I206" s="15"/>
      <c r="J206" s="15"/>
      <c r="L206" s="15"/>
      <c r="M206" s="15"/>
      <c r="N206" s="15"/>
      <c r="O206" s="15"/>
      <c r="P206" s="15"/>
      <c r="Q206" s="15"/>
      <c r="R206" s="15"/>
      <c r="T206" s="10"/>
      <c r="U206" s="15"/>
      <c r="V206" s="20"/>
      <c r="W206" s="80"/>
      <c r="Y206" s="21"/>
      <c r="Z206" s="21"/>
    </row>
    <row r="207" spans="1:26" ht="15.9" customHeight="1" x14ac:dyDescent="0.25">
      <c r="A207" s="6"/>
      <c r="F207" s="15"/>
      <c r="G207" s="15"/>
      <c r="H207" s="20"/>
      <c r="I207" s="15"/>
      <c r="J207" s="15"/>
      <c r="L207" s="15"/>
      <c r="M207" s="15"/>
      <c r="N207" s="15"/>
      <c r="O207" s="15"/>
      <c r="P207" s="15"/>
      <c r="Q207" s="15"/>
      <c r="R207" s="15"/>
      <c r="T207" s="10"/>
      <c r="U207" s="15"/>
      <c r="V207" s="20"/>
      <c r="W207" s="80"/>
      <c r="Y207" s="21"/>
      <c r="Z207" s="21"/>
    </row>
    <row r="208" spans="1:26" ht="15.9" customHeight="1" x14ac:dyDescent="0.25">
      <c r="A208" s="6"/>
      <c r="F208" s="15"/>
      <c r="G208" s="15"/>
      <c r="H208" s="20"/>
      <c r="I208" s="15"/>
      <c r="J208" s="15"/>
      <c r="L208" s="15"/>
      <c r="M208" s="15"/>
      <c r="N208" s="15"/>
      <c r="O208" s="15"/>
      <c r="P208" s="15"/>
      <c r="Q208" s="15"/>
      <c r="R208" s="15"/>
      <c r="T208" s="10"/>
      <c r="U208" s="15"/>
      <c r="V208" s="20"/>
      <c r="W208" s="80"/>
      <c r="Y208" s="21"/>
      <c r="Z208" s="21"/>
    </row>
    <row r="209" spans="1:26" ht="15.9" customHeight="1" x14ac:dyDescent="0.25">
      <c r="A209" s="6"/>
      <c r="F209" s="15"/>
      <c r="G209" s="15"/>
      <c r="H209" s="20"/>
      <c r="I209" s="15"/>
      <c r="J209" s="15"/>
      <c r="L209" s="15"/>
      <c r="M209" s="15"/>
      <c r="N209" s="15"/>
      <c r="O209" s="15"/>
      <c r="P209" s="15"/>
      <c r="Q209" s="15"/>
      <c r="R209" s="15"/>
      <c r="T209" s="10"/>
      <c r="U209" s="15"/>
      <c r="V209" s="20"/>
      <c r="W209" s="80"/>
      <c r="Y209" s="21"/>
      <c r="Z209" s="21"/>
    </row>
    <row r="210" spans="1:26" ht="15.9" customHeight="1" x14ac:dyDescent="0.25">
      <c r="A210" s="6"/>
      <c r="F210" s="15"/>
      <c r="G210" s="15"/>
      <c r="H210" s="20"/>
      <c r="I210" s="15"/>
      <c r="J210" s="15"/>
      <c r="L210" s="15"/>
      <c r="M210" s="15"/>
      <c r="N210" s="15"/>
      <c r="O210" s="15"/>
      <c r="P210" s="15"/>
      <c r="Q210" s="15"/>
      <c r="R210" s="15"/>
      <c r="T210" s="10"/>
      <c r="U210" s="15"/>
      <c r="V210" s="20"/>
      <c r="W210" s="80"/>
      <c r="Y210" s="21"/>
      <c r="Z210" s="21"/>
    </row>
    <row r="211" spans="1:26" ht="15.9" customHeight="1" x14ac:dyDescent="0.25">
      <c r="A211" s="6"/>
      <c r="F211" s="15"/>
      <c r="G211" s="15"/>
      <c r="H211" s="20"/>
      <c r="I211" s="15"/>
      <c r="J211" s="15"/>
      <c r="L211" s="15"/>
      <c r="M211" s="15"/>
      <c r="N211" s="15"/>
      <c r="O211" s="15"/>
      <c r="P211" s="15"/>
      <c r="Q211" s="15"/>
      <c r="R211" s="15"/>
      <c r="T211" s="10"/>
      <c r="U211" s="15"/>
      <c r="V211" s="20"/>
      <c r="W211" s="80"/>
      <c r="Y211" s="21"/>
      <c r="Z211" s="21"/>
    </row>
    <row r="212" spans="1:26" ht="15.9" customHeight="1" x14ac:dyDescent="0.25">
      <c r="A212" s="6"/>
      <c r="F212" s="15"/>
      <c r="G212" s="15"/>
      <c r="H212" s="20"/>
      <c r="I212" s="15"/>
      <c r="J212" s="15"/>
      <c r="L212" s="15"/>
      <c r="M212" s="15"/>
      <c r="N212" s="15"/>
      <c r="O212" s="15"/>
      <c r="P212" s="15"/>
      <c r="Q212" s="15"/>
      <c r="R212" s="15"/>
      <c r="T212" s="10"/>
      <c r="U212" s="15"/>
      <c r="V212" s="20"/>
      <c r="W212" s="80"/>
      <c r="Y212" s="21"/>
      <c r="Z212" s="21"/>
    </row>
    <row r="213" spans="1:26" ht="15.9" customHeight="1" x14ac:dyDescent="0.25">
      <c r="A213" s="6"/>
      <c r="F213" s="15"/>
      <c r="G213" s="15"/>
      <c r="H213" s="20"/>
      <c r="I213" s="15"/>
      <c r="J213" s="15"/>
      <c r="L213" s="15"/>
      <c r="M213" s="15"/>
      <c r="N213" s="15"/>
      <c r="O213" s="15"/>
      <c r="P213" s="15"/>
      <c r="Q213" s="15"/>
      <c r="R213" s="15"/>
      <c r="T213" s="10"/>
      <c r="U213" s="15"/>
      <c r="V213" s="20"/>
      <c r="W213" s="80"/>
      <c r="Y213" s="21"/>
      <c r="Z213" s="21"/>
    </row>
    <row r="214" spans="1:26" ht="15.9" customHeight="1" x14ac:dyDescent="0.25">
      <c r="A214" s="6"/>
      <c r="F214" s="15"/>
      <c r="G214" s="15"/>
      <c r="H214" s="20"/>
      <c r="I214" s="15"/>
      <c r="J214" s="15"/>
      <c r="L214" s="15"/>
      <c r="M214" s="15"/>
      <c r="N214" s="15"/>
      <c r="O214" s="15"/>
      <c r="P214" s="15"/>
      <c r="Q214" s="15"/>
      <c r="R214" s="15"/>
      <c r="T214" s="10"/>
      <c r="U214" s="15"/>
      <c r="V214" s="20"/>
      <c r="W214" s="80"/>
      <c r="Y214" s="21"/>
      <c r="Z214" s="21"/>
    </row>
    <row r="215" spans="1:26" ht="15.9" customHeight="1" x14ac:dyDescent="0.25">
      <c r="A215" s="6"/>
      <c r="F215" s="15"/>
      <c r="G215" s="15"/>
      <c r="H215" s="20"/>
      <c r="I215" s="15"/>
      <c r="J215" s="15"/>
      <c r="L215" s="15"/>
      <c r="M215" s="15"/>
      <c r="N215" s="15"/>
      <c r="O215" s="15"/>
      <c r="P215" s="15"/>
      <c r="Q215" s="15"/>
      <c r="R215" s="15"/>
      <c r="T215" s="10"/>
      <c r="U215" s="15"/>
      <c r="V215" s="20"/>
      <c r="W215" s="80"/>
      <c r="Y215" s="21"/>
      <c r="Z215" s="21"/>
    </row>
    <row r="216" spans="1:26" ht="15.9" customHeight="1" x14ac:dyDescent="0.25">
      <c r="A216" s="6"/>
      <c r="F216" s="15"/>
      <c r="G216" s="15"/>
      <c r="H216" s="20"/>
      <c r="I216" s="15"/>
      <c r="J216" s="15"/>
      <c r="L216" s="15"/>
      <c r="M216" s="15"/>
      <c r="N216" s="15"/>
      <c r="O216" s="15"/>
      <c r="P216" s="15"/>
      <c r="Q216" s="15"/>
      <c r="R216" s="15"/>
      <c r="T216" s="10"/>
      <c r="U216" s="15"/>
      <c r="V216" s="20"/>
      <c r="W216" s="80"/>
      <c r="Y216" s="21"/>
      <c r="Z216" s="21"/>
    </row>
    <row r="217" spans="1:26" ht="15.9" customHeight="1" x14ac:dyDescent="0.25">
      <c r="A217" s="6"/>
      <c r="F217" s="15"/>
      <c r="G217" s="15"/>
      <c r="H217" s="20"/>
      <c r="I217" s="15"/>
      <c r="J217" s="15"/>
      <c r="L217" s="15"/>
      <c r="M217" s="15"/>
      <c r="N217" s="15"/>
      <c r="O217" s="15"/>
      <c r="P217" s="15"/>
      <c r="Q217" s="15"/>
      <c r="R217" s="15"/>
      <c r="T217" s="10"/>
      <c r="U217" s="15"/>
      <c r="V217" s="20"/>
      <c r="W217" s="80"/>
      <c r="Y217" s="21"/>
      <c r="Z217" s="21"/>
    </row>
    <row r="218" spans="1:26" ht="15.9" customHeight="1" x14ac:dyDescent="0.25">
      <c r="A218" s="6"/>
      <c r="F218" s="15"/>
      <c r="G218" s="15"/>
      <c r="H218" s="20"/>
      <c r="I218" s="15"/>
      <c r="J218" s="15"/>
      <c r="L218" s="15"/>
      <c r="M218" s="15"/>
      <c r="N218" s="15"/>
      <c r="O218" s="15"/>
      <c r="P218" s="15"/>
      <c r="Q218" s="15"/>
      <c r="R218" s="15"/>
      <c r="T218" s="10"/>
      <c r="U218" s="15"/>
      <c r="V218" s="20"/>
      <c r="W218" s="80"/>
      <c r="Y218" s="21"/>
      <c r="Z218" s="21"/>
    </row>
    <row r="219" spans="1:26" ht="15.9" customHeight="1" x14ac:dyDescent="0.25">
      <c r="A219" s="6"/>
      <c r="F219" s="15"/>
      <c r="G219" s="15"/>
      <c r="H219" s="20"/>
      <c r="I219" s="15"/>
      <c r="J219" s="15"/>
      <c r="L219" s="15"/>
      <c r="M219" s="15"/>
      <c r="N219" s="15"/>
      <c r="O219" s="15"/>
      <c r="P219" s="15"/>
      <c r="Q219" s="15"/>
      <c r="R219" s="15"/>
      <c r="T219" s="10"/>
      <c r="U219" s="15"/>
      <c r="V219" s="20"/>
      <c r="W219" s="80"/>
      <c r="Y219" s="21"/>
      <c r="Z219" s="21"/>
    </row>
    <row r="220" spans="1:26" ht="15.9" customHeight="1" x14ac:dyDescent="0.25">
      <c r="A220" s="6"/>
      <c r="F220" s="15"/>
      <c r="G220" s="15"/>
      <c r="H220" s="20"/>
      <c r="I220" s="15"/>
      <c r="J220" s="15"/>
      <c r="L220" s="15"/>
      <c r="M220" s="15"/>
      <c r="N220" s="15"/>
      <c r="O220" s="15"/>
      <c r="P220" s="15"/>
      <c r="Q220" s="15"/>
      <c r="R220" s="15"/>
      <c r="T220" s="10"/>
      <c r="U220" s="15"/>
      <c r="V220" s="20"/>
      <c r="W220" s="80"/>
      <c r="Y220" s="21"/>
      <c r="Z220" s="21"/>
    </row>
    <row r="221" spans="1:26" ht="15.9" customHeight="1" x14ac:dyDescent="0.25">
      <c r="A221" s="6"/>
      <c r="F221" s="15"/>
      <c r="G221" s="15"/>
      <c r="H221" s="20"/>
      <c r="I221" s="15"/>
      <c r="J221" s="15"/>
      <c r="L221" s="15"/>
      <c r="M221" s="15"/>
      <c r="N221" s="15"/>
      <c r="O221" s="15"/>
      <c r="P221" s="15"/>
      <c r="Q221" s="15"/>
      <c r="R221" s="15"/>
      <c r="T221" s="10"/>
      <c r="U221" s="15"/>
      <c r="V221" s="20"/>
      <c r="W221" s="80"/>
      <c r="Y221" s="21"/>
      <c r="Z221" s="21"/>
    </row>
    <row r="222" spans="1:26" ht="15.9" customHeight="1" x14ac:dyDescent="0.25">
      <c r="A222" s="6"/>
      <c r="F222" s="15"/>
      <c r="G222" s="15"/>
      <c r="H222" s="20"/>
      <c r="I222" s="15"/>
      <c r="J222" s="15"/>
      <c r="L222" s="15"/>
      <c r="M222" s="15"/>
      <c r="N222" s="15"/>
      <c r="O222" s="15"/>
      <c r="P222" s="15"/>
      <c r="Q222" s="15"/>
      <c r="R222" s="15"/>
      <c r="T222" s="10"/>
      <c r="U222" s="15"/>
      <c r="V222" s="20"/>
      <c r="W222" s="80"/>
      <c r="Y222" s="21"/>
      <c r="Z222" s="21"/>
    </row>
    <row r="223" spans="1:26" ht="15.9" customHeight="1" x14ac:dyDescent="0.25">
      <c r="A223" s="6"/>
      <c r="F223" s="15"/>
      <c r="G223" s="15"/>
      <c r="H223" s="20"/>
      <c r="I223" s="15"/>
      <c r="J223" s="15"/>
      <c r="L223" s="15"/>
      <c r="M223" s="15"/>
      <c r="N223" s="15"/>
      <c r="O223" s="15"/>
      <c r="P223" s="15"/>
      <c r="Q223" s="15"/>
      <c r="R223" s="15"/>
      <c r="T223" s="10"/>
      <c r="U223" s="15"/>
      <c r="V223" s="20"/>
      <c r="W223" s="80"/>
      <c r="Y223" s="21"/>
      <c r="Z223" s="21"/>
    </row>
    <row r="224" spans="1:26" ht="15.9" customHeight="1" x14ac:dyDescent="0.25">
      <c r="A224" s="6"/>
      <c r="F224" s="15"/>
      <c r="G224" s="15"/>
      <c r="H224" s="20"/>
      <c r="I224" s="15"/>
      <c r="J224" s="15"/>
      <c r="L224" s="15"/>
      <c r="M224" s="15"/>
      <c r="N224" s="15"/>
      <c r="O224" s="15"/>
      <c r="P224" s="15"/>
      <c r="Q224" s="15"/>
      <c r="R224" s="15"/>
      <c r="T224" s="10"/>
      <c r="U224" s="15"/>
      <c r="V224" s="20"/>
      <c r="W224" s="80"/>
      <c r="Y224" s="21"/>
      <c r="Z224" s="21"/>
    </row>
    <row r="225" spans="1:26" ht="15.9" customHeight="1" x14ac:dyDescent="0.25">
      <c r="A225" s="6"/>
      <c r="F225" s="15"/>
      <c r="G225" s="15"/>
      <c r="H225" s="20"/>
      <c r="I225" s="15"/>
      <c r="J225" s="15"/>
      <c r="L225" s="15"/>
      <c r="M225" s="15"/>
      <c r="N225" s="15"/>
      <c r="O225" s="15"/>
      <c r="P225" s="15"/>
      <c r="Q225" s="15"/>
      <c r="R225" s="15"/>
      <c r="T225" s="10"/>
      <c r="U225" s="15"/>
      <c r="V225" s="20"/>
      <c r="W225" s="80"/>
      <c r="Y225" s="21"/>
      <c r="Z225" s="21"/>
    </row>
    <row r="226" spans="1:26" ht="15.9" customHeight="1" x14ac:dyDescent="0.25">
      <c r="A226" s="6"/>
      <c r="F226" s="15"/>
      <c r="G226" s="15"/>
      <c r="H226" s="20"/>
      <c r="I226" s="15"/>
      <c r="J226" s="15"/>
      <c r="L226" s="15"/>
      <c r="M226" s="15"/>
      <c r="N226" s="15"/>
      <c r="O226" s="15"/>
      <c r="P226" s="15"/>
      <c r="Q226" s="15"/>
      <c r="R226" s="15"/>
      <c r="T226" s="10"/>
      <c r="U226" s="15"/>
      <c r="V226" s="20"/>
      <c r="W226" s="80"/>
      <c r="Y226" s="21"/>
      <c r="Z226" s="21"/>
    </row>
    <row r="227" spans="1:26" ht="15.9" customHeight="1" x14ac:dyDescent="0.25">
      <c r="A227" s="6"/>
      <c r="F227" s="15"/>
      <c r="G227" s="15"/>
      <c r="H227" s="20"/>
      <c r="I227" s="15"/>
      <c r="J227" s="15"/>
      <c r="L227" s="15"/>
      <c r="M227" s="15"/>
      <c r="N227" s="15"/>
      <c r="O227" s="15"/>
      <c r="P227" s="15"/>
      <c r="Q227" s="15"/>
      <c r="R227" s="15"/>
      <c r="T227" s="10"/>
      <c r="U227" s="15"/>
      <c r="V227" s="20"/>
      <c r="W227" s="80"/>
      <c r="Y227" s="21"/>
      <c r="Z227" s="21"/>
    </row>
    <row r="228" spans="1:26" ht="15.9" customHeight="1" x14ac:dyDescent="0.25">
      <c r="A228" s="6"/>
      <c r="F228" s="15"/>
      <c r="G228" s="15"/>
      <c r="H228" s="20"/>
      <c r="I228" s="15"/>
      <c r="J228" s="15"/>
      <c r="L228" s="15"/>
      <c r="M228" s="15"/>
      <c r="N228" s="15"/>
      <c r="O228" s="15"/>
      <c r="P228" s="15"/>
      <c r="Q228" s="15"/>
      <c r="R228" s="15"/>
      <c r="T228" s="10"/>
      <c r="U228" s="15"/>
      <c r="V228" s="20"/>
      <c r="W228" s="80"/>
      <c r="Y228" s="21"/>
      <c r="Z228" s="21"/>
    </row>
    <row r="229" spans="1:26" ht="15.9" customHeight="1" x14ac:dyDescent="0.25">
      <c r="A229" s="6"/>
      <c r="F229" s="15"/>
      <c r="G229" s="15"/>
      <c r="H229" s="20"/>
      <c r="I229" s="15"/>
      <c r="J229" s="15"/>
      <c r="L229" s="15"/>
      <c r="M229" s="15"/>
      <c r="N229" s="15"/>
      <c r="O229" s="15"/>
      <c r="P229" s="15"/>
      <c r="Q229" s="15"/>
      <c r="R229" s="15"/>
      <c r="T229" s="10"/>
      <c r="U229" s="15"/>
      <c r="V229" s="20"/>
      <c r="W229" s="80"/>
      <c r="Y229" s="21"/>
      <c r="Z229" s="21"/>
    </row>
    <row r="230" spans="1:26" ht="15.9" customHeight="1" x14ac:dyDescent="0.25">
      <c r="A230" s="6"/>
      <c r="F230" s="15"/>
      <c r="G230" s="15"/>
      <c r="H230" s="20"/>
      <c r="I230" s="15"/>
      <c r="J230" s="15"/>
      <c r="L230" s="15"/>
      <c r="M230" s="15"/>
      <c r="N230" s="15"/>
      <c r="O230" s="15"/>
      <c r="P230" s="15"/>
      <c r="Q230" s="15"/>
      <c r="R230" s="15"/>
      <c r="T230" s="10"/>
      <c r="U230" s="15"/>
      <c r="V230" s="20"/>
      <c r="W230" s="80"/>
      <c r="Y230" s="21"/>
      <c r="Z230" s="21"/>
    </row>
    <row r="231" spans="1:26" ht="15.9" customHeight="1" x14ac:dyDescent="0.25">
      <c r="A231" s="6"/>
      <c r="F231" s="15"/>
      <c r="G231" s="15"/>
      <c r="H231" s="20"/>
      <c r="I231" s="15"/>
      <c r="J231" s="15"/>
      <c r="L231" s="15"/>
      <c r="M231" s="15"/>
      <c r="N231" s="15"/>
      <c r="O231" s="15"/>
      <c r="P231" s="15"/>
      <c r="Q231" s="15"/>
      <c r="R231" s="15"/>
      <c r="T231" s="10"/>
      <c r="U231" s="15"/>
      <c r="V231" s="20"/>
      <c r="W231" s="80"/>
      <c r="Y231" s="21"/>
      <c r="Z231" s="21"/>
    </row>
    <row r="232" spans="1:26" ht="15.9" customHeight="1" x14ac:dyDescent="0.25">
      <c r="A232" s="6"/>
      <c r="F232" s="15"/>
      <c r="G232" s="15"/>
      <c r="H232" s="20"/>
      <c r="I232" s="15"/>
      <c r="J232" s="15"/>
      <c r="L232" s="15"/>
      <c r="M232" s="15"/>
      <c r="N232" s="15"/>
      <c r="O232" s="15"/>
      <c r="P232" s="15"/>
      <c r="Q232" s="15"/>
      <c r="R232" s="15"/>
      <c r="T232" s="10"/>
      <c r="U232" s="15"/>
      <c r="V232" s="20"/>
      <c r="W232" s="80"/>
      <c r="Y232" s="21"/>
      <c r="Z232" s="21"/>
    </row>
    <row r="233" spans="1:26" ht="15.9" customHeight="1" x14ac:dyDescent="0.25">
      <c r="A233" s="6"/>
      <c r="F233" s="15"/>
      <c r="G233" s="15"/>
      <c r="H233" s="20"/>
      <c r="I233" s="15"/>
      <c r="J233" s="15"/>
      <c r="L233" s="15"/>
      <c r="M233" s="15"/>
      <c r="N233" s="15"/>
      <c r="O233" s="15"/>
      <c r="P233" s="15"/>
      <c r="Q233" s="15"/>
      <c r="R233" s="15"/>
      <c r="T233" s="10"/>
      <c r="U233" s="15"/>
      <c r="V233" s="20"/>
      <c r="W233" s="80"/>
      <c r="Y233" s="21"/>
      <c r="Z233" s="21"/>
    </row>
    <row r="234" spans="1:26" ht="15.9" customHeight="1" x14ac:dyDescent="0.25">
      <c r="A234" s="6"/>
      <c r="F234" s="15"/>
      <c r="G234" s="15"/>
      <c r="H234" s="20"/>
      <c r="I234" s="15"/>
      <c r="J234" s="15"/>
      <c r="L234" s="15"/>
      <c r="M234" s="15"/>
      <c r="N234" s="15"/>
      <c r="O234" s="15"/>
      <c r="P234" s="15"/>
      <c r="Q234" s="15"/>
      <c r="R234" s="15"/>
      <c r="T234" s="10"/>
      <c r="U234" s="15"/>
      <c r="V234" s="20"/>
      <c r="W234" s="80"/>
      <c r="Y234" s="21"/>
      <c r="Z234" s="21"/>
    </row>
    <row r="235" spans="1:26" ht="15.9" customHeight="1" x14ac:dyDescent="0.25">
      <c r="A235" s="6"/>
      <c r="F235" s="15"/>
      <c r="G235" s="15"/>
      <c r="H235" s="20"/>
      <c r="I235" s="15"/>
      <c r="J235" s="15"/>
      <c r="L235" s="15"/>
      <c r="M235" s="15"/>
      <c r="N235" s="15"/>
      <c r="O235" s="15"/>
      <c r="P235" s="15"/>
      <c r="Q235" s="15"/>
      <c r="R235" s="15"/>
      <c r="T235" s="10"/>
      <c r="U235" s="15"/>
      <c r="V235" s="20"/>
      <c r="W235" s="80"/>
      <c r="Y235" s="21"/>
      <c r="Z235" s="21"/>
    </row>
    <row r="236" spans="1:26" ht="15.9" customHeight="1" x14ac:dyDescent="0.25">
      <c r="A236" s="6"/>
      <c r="F236" s="15"/>
      <c r="G236" s="15"/>
      <c r="H236" s="20"/>
      <c r="I236" s="15"/>
      <c r="J236" s="15"/>
      <c r="L236" s="15"/>
      <c r="M236" s="15"/>
      <c r="N236" s="15"/>
      <c r="O236" s="15"/>
      <c r="P236" s="15"/>
      <c r="Q236" s="15"/>
      <c r="R236" s="15"/>
      <c r="T236" s="10"/>
      <c r="U236" s="15"/>
      <c r="V236" s="20"/>
      <c r="W236" s="80"/>
      <c r="Y236" s="21"/>
      <c r="Z236" s="21"/>
    </row>
    <row r="237" spans="1:26" ht="15.9" customHeight="1" x14ac:dyDescent="0.25">
      <c r="A237" s="6"/>
      <c r="F237" s="15"/>
      <c r="G237" s="15"/>
      <c r="H237" s="20"/>
      <c r="I237" s="15"/>
      <c r="J237" s="15"/>
      <c r="L237" s="15"/>
      <c r="M237" s="15"/>
      <c r="N237" s="15"/>
      <c r="O237" s="15"/>
      <c r="P237" s="15"/>
      <c r="Q237" s="15"/>
      <c r="R237" s="15"/>
      <c r="T237" s="10"/>
      <c r="U237" s="15"/>
      <c r="V237" s="20"/>
      <c r="W237" s="80"/>
      <c r="Y237" s="21"/>
      <c r="Z237" s="21"/>
    </row>
    <row r="238" spans="1:26" ht="15.9" customHeight="1" x14ac:dyDescent="0.25">
      <c r="A238" s="6"/>
      <c r="F238" s="15"/>
      <c r="G238" s="15"/>
      <c r="H238" s="20"/>
      <c r="I238" s="15"/>
      <c r="J238" s="15"/>
      <c r="L238" s="15"/>
      <c r="M238" s="15"/>
      <c r="N238" s="15"/>
      <c r="O238" s="15"/>
      <c r="P238" s="15"/>
      <c r="Q238" s="15"/>
      <c r="R238" s="15"/>
      <c r="T238" s="10"/>
      <c r="U238" s="15"/>
      <c r="V238" s="20"/>
      <c r="W238" s="80"/>
      <c r="Y238" s="21"/>
      <c r="Z238" s="21"/>
    </row>
    <row r="239" spans="1:26" ht="15.9" customHeight="1" x14ac:dyDescent="0.25">
      <c r="A239" s="6"/>
      <c r="F239" s="15"/>
      <c r="G239" s="15"/>
      <c r="H239" s="20"/>
      <c r="I239" s="15"/>
      <c r="J239" s="15"/>
      <c r="L239" s="15"/>
      <c r="M239" s="15"/>
      <c r="N239" s="15"/>
      <c r="O239" s="15"/>
      <c r="P239" s="15"/>
      <c r="Q239" s="15"/>
      <c r="R239" s="15"/>
      <c r="T239" s="10"/>
      <c r="U239" s="15"/>
      <c r="V239" s="20"/>
      <c r="W239" s="80"/>
      <c r="Y239" s="21"/>
      <c r="Z239" s="21"/>
    </row>
    <row r="240" spans="1:26" ht="15.9" customHeight="1" x14ac:dyDescent="0.25">
      <c r="A240" s="6"/>
      <c r="F240" s="15"/>
      <c r="G240" s="15"/>
      <c r="H240" s="20"/>
      <c r="I240" s="15"/>
      <c r="J240" s="15"/>
      <c r="L240" s="15"/>
      <c r="M240" s="15"/>
      <c r="N240" s="15"/>
      <c r="O240" s="15"/>
      <c r="P240" s="15"/>
      <c r="Q240" s="15"/>
      <c r="R240" s="15"/>
      <c r="T240" s="10"/>
      <c r="U240" s="15"/>
      <c r="V240" s="20"/>
      <c r="W240" s="80"/>
      <c r="Y240" s="21"/>
      <c r="Z240" s="21"/>
    </row>
    <row r="241" spans="1:26" ht="15.9" customHeight="1" x14ac:dyDescent="0.25">
      <c r="A241" s="6"/>
      <c r="F241" s="15"/>
      <c r="G241" s="15"/>
      <c r="H241" s="20"/>
      <c r="I241" s="15"/>
      <c r="J241" s="15"/>
      <c r="L241" s="15"/>
      <c r="M241" s="15"/>
      <c r="N241" s="15"/>
      <c r="O241" s="15"/>
      <c r="P241" s="15"/>
      <c r="Q241" s="15"/>
      <c r="R241" s="15"/>
      <c r="T241" s="10"/>
      <c r="U241" s="15"/>
      <c r="V241" s="20"/>
      <c r="W241" s="80"/>
      <c r="Y241" s="21"/>
      <c r="Z241" s="21"/>
    </row>
    <row r="242" spans="1:26" ht="15.9" customHeight="1" x14ac:dyDescent="0.25">
      <c r="A242" s="6"/>
      <c r="F242" s="15"/>
      <c r="G242" s="15"/>
      <c r="H242" s="20"/>
      <c r="I242" s="15"/>
      <c r="J242" s="15"/>
      <c r="L242" s="15"/>
      <c r="M242" s="15"/>
      <c r="N242" s="15"/>
      <c r="O242" s="15"/>
      <c r="P242" s="15"/>
      <c r="Q242" s="15"/>
      <c r="R242" s="15"/>
      <c r="T242" s="10"/>
      <c r="U242" s="15"/>
      <c r="V242" s="20"/>
      <c r="W242" s="80"/>
      <c r="Y242" s="21"/>
      <c r="Z242" s="21"/>
    </row>
    <row r="243" spans="1:26" ht="15.9" customHeight="1" x14ac:dyDescent="0.25">
      <c r="A243" s="6"/>
      <c r="F243" s="15"/>
      <c r="G243" s="15"/>
      <c r="H243" s="20"/>
      <c r="I243" s="15"/>
      <c r="J243" s="15"/>
      <c r="L243" s="15"/>
      <c r="M243" s="15"/>
      <c r="N243" s="15"/>
      <c r="O243" s="15"/>
      <c r="P243" s="15"/>
      <c r="Q243" s="15"/>
      <c r="R243" s="15"/>
      <c r="T243" s="10"/>
      <c r="U243" s="15"/>
      <c r="V243" s="20"/>
      <c r="W243" s="80"/>
      <c r="Y243" s="21"/>
      <c r="Z243" s="21"/>
    </row>
    <row r="244" spans="1:26" ht="15.9" customHeight="1" x14ac:dyDescent="0.25">
      <c r="A244" s="6"/>
      <c r="F244" s="15"/>
      <c r="G244" s="15"/>
      <c r="H244" s="20"/>
      <c r="I244" s="15"/>
      <c r="J244" s="15"/>
      <c r="L244" s="15"/>
      <c r="M244" s="15"/>
      <c r="N244" s="15"/>
      <c r="O244" s="15"/>
      <c r="P244" s="15"/>
      <c r="Q244" s="15"/>
      <c r="R244" s="15"/>
      <c r="T244" s="10"/>
      <c r="U244" s="15"/>
      <c r="V244" s="20"/>
      <c r="W244" s="80"/>
      <c r="Y244" s="21"/>
      <c r="Z244" s="21"/>
    </row>
    <row r="245" spans="1:26" ht="15.9" customHeight="1" x14ac:dyDescent="0.25">
      <c r="A245" s="6"/>
      <c r="F245" s="15"/>
      <c r="G245" s="15"/>
      <c r="H245" s="20"/>
      <c r="I245" s="15"/>
      <c r="J245" s="15"/>
      <c r="L245" s="15"/>
      <c r="M245" s="15"/>
      <c r="N245" s="15"/>
      <c r="O245" s="15"/>
      <c r="P245" s="15"/>
      <c r="Q245" s="15"/>
      <c r="R245" s="15"/>
      <c r="T245" s="10"/>
      <c r="U245" s="15"/>
      <c r="V245" s="20"/>
      <c r="W245" s="80"/>
      <c r="Y245" s="21"/>
      <c r="Z245" s="21"/>
    </row>
    <row r="246" spans="1:26" ht="15.9" customHeight="1" x14ac:dyDescent="0.25">
      <c r="A246" s="6"/>
      <c r="F246" s="15"/>
      <c r="G246" s="15"/>
      <c r="H246" s="20"/>
      <c r="I246" s="15"/>
      <c r="J246" s="15"/>
      <c r="L246" s="15"/>
      <c r="M246" s="15"/>
      <c r="N246" s="15"/>
      <c r="O246" s="15"/>
      <c r="P246" s="15"/>
      <c r="Q246" s="15"/>
      <c r="R246" s="15"/>
      <c r="T246" s="10"/>
      <c r="U246" s="15"/>
      <c r="V246" s="20"/>
      <c r="W246" s="80"/>
      <c r="Y246" s="21"/>
      <c r="Z246" s="21"/>
    </row>
    <row r="247" spans="1:26" ht="15.9" customHeight="1" x14ac:dyDescent="0.25">
      <c r="A247" s="6"/>
      <c r="F247" s="15"/>
      <c r="G247" s="15"/>
      <c r="H247" s="20"/>
      <c r="I247" s="15"/>
      <c r="J247" s="15"/>
      <c r="L247" s="15"/>
      <c r="M247" s="15"/>
      <c r="N247" s="15"/>
      <c r="O247" s="15"/>
      <c r="P247" s="15"/>
      <c r="Q247" s="15"/>
      <c r="R247" s="15"/>
      <c r="T247" s="10"/>
      <c r="U247" s="15"/>
      <c r="V247" s="20"/>
      <c r="W247" s="80"/>
      <c r="Y247" s="21"/>
      <c r="Z247" s="21"/>
    </row>
    <row r="248" spans="1:26" ht="15.9" customHeight="1" x14ac:dyDescent="0.25">
      <c r="A248" s="6"/>
      <c r="F248" s="15"/>
      <c r="G248" s="15"/>
      <c r="H248" s="20"/>
      <c r="I248" s="15"/>
      <c r="J248" s="15"/>
      <c r="L248" s="15"/>
      <c r="M248" s="15"/>
      <c r="N248" s="15"/>
      <c r="O248" s="15"/>
      <c r="P248" s="15"/>
      <c r="Q248" s="15"/>
      <c r="R248" s="15"/>
      <c r="T248" s="10"/>
      <c r="U248" s="15"/>
      <c r="V248" s="20"/>
      <c r="W248" s="80"/>
      <c r="Y248" s="21"/>
      <c r="Z248" s="21"/>
    </row>
    <row r="249" spans="1:26" ht="15.9" customHeight="1" x14ac:dyDescent="0.25">
      <c r="A249" s="6"/>
      <c r="F249" s="15"/>
      <c r="G249" s="15"/>
      <c r="H249" s="20"/>
      <c r="I249" s="15"/>
      <c r="J249" s="15"/>
      <c r="L249" s="15"/>
      <c r="M249" s="15"/>
      <c r="N249" s="15"/>
      <c r="O249" s="15"/>
      <c r="P249" s="15"/>
      <c r="Q249" s="15"/>
      <c r="R249" s="15"/>
      <c r="T249" s="10"/>
      <c r="U249" s="15"/>
      <c r="V249" s="20"/>
      <c r="W249" s="80"/>
      <c r="Y249" s="21"/>
      <c r="Z249" s="21"/>
    </row>
    <row r="250" spans="1:26" ht="15.9" customHeight="1" x14ac:dyDescent="0.25">
      <c r="A250" s="6"/>
      <c r="F250" s="15"/>
      <c r="G250" s="15"/>
      <c r="H250" s="20"/>
      <c r="I250" s="15"/>
      <c r="J250" s="15"/>
      <c r="L250" s="15"/>
      <c r="M250" s="15"/>
      <c r="N250" s="15"/>
      <c r="O250" s="15"/>
      <c r="P250" s="15"/>
      <c r="Q250" s="15"/>
      <c r="R250" s="15"/>
      <c r="T250" s="10"/>
      <c r="U250" s="15"/>
      <c r="V250" s="20"/>
      <c r="W250" s="80"/>
      <c r="Y250" s="21"/>
      <c r="Z250" s="21"/>
    </row>
    <row r="251" spans="1:26" ht="15.9" customHeight="1" x14ac:dyDescent="0.25">
      <c r="A251" s="6"/>
      <c r="F251" s="15"/>
      <c r="G251" s="15"/>
      <c r="H251" s="20"/>
      <c r="I251" s="15"/>
      <c r="J251" s="15"/>
      <c r="L251" s="15"/>
      <c r="M251" s="15"/>
      <c r="N251" s="15"/>
      <c r="O251" s="15"/>
      <c r="P251" s="15"/>
      <c r="Q251" s="15"/>
      <c r="R251" s="15"/>
      <c r="T251" s="10"/>
      <c r="U251" s="15"/>
      <c r="V251" s="20"/>
      <c r="W251" s="80"/>
      <c r="Y251" s="21"/>
      <c r="Z251" s="21"/>
    </row>
    <row r="252" spans="1:26" ht="15.9" customHeight="1" x14ac:dyDescent="0.25">
      <c r="A252" s="6"/>
      <c r="F252" s="15"/>
      <c r="G252" s="15"/>
      <c r="H252" s="20"/>
      <c r="I252" s="15"/>
      <c r="J252" s="15"/>
      <c r="L252" s="15"/>
      <c r="M252" s="15"/>
      <c r="N252" s="15"/>
      <c r="O252" s="15"/>
      <c r="P252" s="15"/>
      <c r="Q252" s="15"/>
      <c r="R252" s="15"/>
      <c r="T252" s="10"/>
      <c r="U252" s="15"/>
      <c r="V252" s="20"/>
      <c r="W252" s="80"/>
      <c r="Y252" s="21"/>
      <c r="Z252" s="21"/>
    </row>
    <row r="253" spans="1:26" ht="15.9" customHeight="1" x14ac:dyDescent="0.25">
      <c r="A253" s="6"/>
      <c r="F253" s="15"/>
      <c r="G253" s="15"/>
      <c r="H253" s="20"/>
      <c r="I253" s="15"/>
      <c r="J253" s="15"/>
      <c r="L253" s="15"/>
      <c r="M253" s="15"/>
      <c r="N253" s="15"/>
      <c r="O253" s="15"/>
      <c r="P253" s="15"/>
      <c r="Q253" s="15"/>
      <c r="R253" s="15"/>
      <c r="T253" s="10"/>
      <c r="U253" s="15"/>
      <c r="V253" s="20"/>
      <c r="W253" s="80"/>
      <c r="Y253" s="21"/>
      <c r="Z253" s="21"/>
    </row>
    <row r="254" spans="1:26" ht="15.9" customHeight="1" x14ac:dyDescent="0.25">
      <c r="A254" s="6"/>
      <c r="F254" s="15"/>
      <c r="G254" s="15"/>
      <c r="H254" s="20"/>
      <c r="I254" s="15"/>
      <c r="J254" s="15"/>
      <c r="L254" s="15"/>
      <c r="M254" s="15"/>
      <c r="N254" s="15"/>
      <c r="O254" s="15"/>
      <c r="P254" s="15"/>
      <c r="Q254" s="15"/>
      <c r="R254" s="15"/>
      <c r="T254" s="10"/>
      <c r="U254" s="15"/>
      <c r="V254" s="20"/>
      <c r="W254" s="80"/>
      <c r="Y254" s="21"/>
      <c r="Z254" s="21"/>
    </row>
    <row r="255" spans="1:26" ht="15.9" customHeight="1" x14ac:dyDescent="0.25">
      <c r="A255" s="6"/>
      <c r="F255" s="15"/>
      <c r="G255" s="15"/>
      <c r="H255" s="20"/>
      <c r="I255" s="15"/>
      <c r="J255" s="15"/>
      <c r="L255" s="15"/>
      <c r="M255" s="15"/>
      <c r="N255" s="15"/>
      <c r="O255" s="15"/>
      <c r="P255" s="15"/>
      <c r="Q255" s="15"/>
      <c r="R255" s="15"/>
      <c r="T255" s="10"/>
      <c r="U255" s="15"/>
      <c r="V255" s="20"/>
      <c r="W255" s="80"/>
      <c r="Y255" s="21"/>
      <c r="Z255" s="21"/>
    </row>
    <row r="256" spans="1:26" ht="15.9" customHeight="1" x14ac:dyDescent="0.25">
      <c r="A256" s="6"/>
      <c r="F256" s="15"/>
      <c r="G256" s="15"/>
      <c r="H256" s="20"/>
      <c r="I256" s="15"/>
      <c r="J256" s="15"/>
      <c r="L256" s="15"/>
      <c r="M256" s="15"/>
      <c r="N256" s="15"/>
      <c r="O256" s="15"/>
      <c r="P256" s="15"/>
      <c r="Q256" s="15"/>
      <c r="R256" s="15"/>
      <c r="T256" s="10"/>
      <c r="U256" s="15"/>
      <c r="V256" s="20"/>
      <c r="W256" s="80"/>
      <c r="Y256" s="21"/>
      <c r="Z256" s="21"/>
    </row>
    <row r="257" spans="1:26" ht="15.9" customHeight="1" x14ac:dyDescent="0.25">
      <c r="A257" s="6"/>
      <c r="F257" s="15"/>
      <c r="G257" s="15"/>
      <c r="H257" s="20"/>
      <c r="I257" s="15"/>
      <c r="J257" s="15"/>
      <c r="L257" s="15"/>
      <c r="M257" s="15"/>
      <c r="N257" s="15"/>
      <c r="O257" s="15"/>
      <c r="P257" s="15"/>
      <c r="Q257" s="15"/>
      <c r="R257" s="15"/>
      <c r="T257" s="10"/>
      <c r="U257" s="15"/>
      <c r="V257" s="20"/>
      <c r="W257" s="80"/>
      <c r="Y257" s="21"/>
      <c r="Z257" s="21"/>
    </row>
    <row r="258" spans="1:26" ht="15.9" customHeight="1" x14ac:dyDescent="0.25">
      <c r="A258" s="6"/>
      <c r="F258" s="15"/>
      <c r="G258" s="15"/>
      <c r="H258" s="20"/>
      <c r="I258" s="15"/>
      <c r="J258" s="15"/>
      <c r="L258" s="15"/>
      <c r="M258" s="15"/>
      <c r="N258" s="15"/>
      <c r="O258" s="15"/>
      <c r="P258" s="15"/>
      <c r="Q258" s="15"/>
      <c r="R258" s="15"/>
      <c r="T258" s="10"/>
      <c r="U258" s="15"/>
      <c r="V258" s="20"/>
      <c r="W258" s="80"/>
      <c r="Y258" s="21"/>
      <c r="Z258" s="21"/>
    </row>
    <row r="259" spans="1:26" ht="15.9" customHeight="1" x14ac:dyDescent="0.25">
      <c r="A259" s="6"/>
      <c r="F259" s="15"/>
      <c r="G259" s="15"/>
      <c r="H259" s="20"/>
      <c r="I259" s="15"/>
      <c r="J259" s="15"/>
      <c r="L259" s="15"/>
      <c r="M259" s="15"/>
      <c r="N259" s="15"/>
      <c r="O259" s="15"/>
      <c r="P259" s="15"/>
      <c r="Q259" s="15"/>
      <c r="R259" s="15"/>
      <c r="T259" s="10"/>
      <c r="U259" s="15"/>
      <c r="V259" s="20"/>
      <c r="W259" s="80"/>
      <c r="Y259" s="21"/>
      <c r="Z259" s="21"/>
    </row>
    <row r="260" spans="1:26" ht="15.9" customHeight="1" x14ac:dyDescent="0.25">
      <c r="A260" s="6"/>
      <c r="F260" s="15"/>
      <c r="G260" s="15"/>
      <c r="H260" s="20"/>
      <c r="I260" s="15"/>
      <c r="J260" s="15"/>
      <c r="L260" s="15"/>
      <c r="M260" s="15"/>
      <c r="N260" s="15"/>
      <c r="O260" s="15"/>
      <c r="P260" s="15"/>
      <c r="Q260" s="15"/>
      <c r="R260" s="15"/>
      <c r="T260" s="10"/>
      <c r="U260" s="15"/>
      <c r="V260" s="20"/>
      <c r="W260" s="80"/>
      <c r="Y260" s="21"/>
      <c r="Z260" s="21"/>
    </row>
    <row r="261" spans="1:26" ht="15.9" customHeight="1" x14ac:dyDescent="0.25">
      <c r="A261" s="6"/>
      <c r="F261" s="15"/>
      <c r="G261" s="15"/>
      <c r="H261" s="20"/>
      <c r="I261" s="15"/>
      <c r="J261" s="15"/>
      <c r="L261" s="15"/>
      <c r="M261" s="15"/>
      <c r="N261" s="15"/>
      <c r="O261" s="15"/>
      <c r="P261" s="15"/>
      <c r="Q261" s="15"/>
      <c r="R261" s="15"/>
      <c r="T261" s="10"/>
      <c r="U261" s="15"/>
      <c r="V261" s="20"/>
      <c r="W261" s="80"/>
      <c r="Y261" s="21"/>
      <c r="Z261" s="21"/>
    </row>
    <row r="262" spans="1:26" ht="15.9" customHeight="1" x14ac:dyDescent="0.25">
      <c r="A262" s="6"/>
      <c r="F262" s="15"/>
      <c r="G262" s="15"/>
      <c r="H262" s="20"/>
      <c r="I262" s="15"/>
      <c r="J262" s="15"/>
      <c r="L262" s="15"/>
      <c r="M262" s="15"/>
      <c r="N262" s="15"/>
      <c r="O262" s="15"/>
      <c r="P262" s="15"/>
      <c r="Q262" s="15"/>
      <c r="R262" s="15"/>
      <c r="T262" s="10"/>
      <c r="U262" s="15"/>
      <c r="V262" s="20"/>
      <c r="W262" s="80"/>
      <c r="Y262" s="21"/>
      <c r="Z262" s="21"/>
    </row>
    <row r="263" spans="1:26" ht="15.9" customHeight="1" x14ac:dyDescent="0.25">
      <c r="A263" s="6"/>
      <c r="F263" s="15"/>
      <c r="G263" s="15"/>
      <c r="H263" s="20"/>
      <c r="I263" s="15"/>
      <c r="J263" s="15"/>
      <c r="L263" s="15"/>
      <c r="M263" s="15"/>
      <c r="N263" s="15"/>
      <c r="O263" s="15"/>
      <c r="P263" s="15"/>
      <c r="Q263" s="15"/>
      <c r="R263" s="15"/>
      <c r="T263" s="10"/>
      <c r="U263" s="15"/>
      <c r="V263" s="20"/>
      <c r="W263" s="80"/>
      <c r="Y263" s="21"/>
      <c r="Z263" s="21"/>
    </row>
    <row r="264" spans="1:26" ht="15.9" customHeight="1" x14ac:dyDescent="0.25">
      <c r="A264" s="6"/>
      <c r="F264" s="15"/>
      <c r="G264" s="15"/>
      <c r="H264" s="20"/>
      <c r="I264" s="15"/>
      <c r="J264" s="15"/>
      <c r="L264" s="15"/>
      <c r="M264" s="15"/>
      <c r="N264" s="15"/>
      <c r="O264" s="15"/>
      <c r="P264" s="15"/>
      <c r="Q264" s="15"/>
      <c r="R264" s="15"/>
      <c r="T264" s="10"/>
      <c r="U264" s="15"/>
      <c r="V264" s="20"/>
      <c r="W264" s="80"/>
      <c r="Y264" s="21"/>
      <c r="Z264" s="21"/>
    </row>
    <row r="265" spans="1:26" ht="15.9" customHeight="1" x14ac:dyDescent="0.25">
      <c r="A265" s="6"/>
      <c r="F265" s="15"/>
      <c r="G265" s="15"/>
      <c r="H265" s="20"/>
      <c r="I265" s="15"/>
      <c r="J265" s="15"/>
      <c r="L265" s="15"/>
      <c r="M265" s="15"/>
      <c r="N265" s="15"/>
      <c r="O265" s="15"/>
      <c r="P265" s="15"/>
      <c r="Q265" s="15"/>
      <c r="R265" s="15"/>
      <c r="T265" s="10"/>
      <c r="U265" s="15"/>
      <c r="V265" s="20"/>
      <c r="W265" s="80"/>
      <c r="Y265" s="21"/>
      <c r="Z265" s="21"/>
    </row>
    <row r="266" spans="1:26" ht="15.9" customHeight="1" x14ac:dyDescent="0.25">
      <c r="A266" s="6"/>
      <c r="F266" s="15"/>
      <c r="G266" s="15"/>
      <c r="H266" s="20"/>
      <c r="I266" s="15"/>
      <c r="J266" s="15"/>
      <c r="L266" s="15"/>
      <c r="M266" s="15"/>
      <c r="N266" s="15"/>
      <c r="O266" s="15"/>
      <c r="P266" s="15"/>
      <c r="Q266" s="15"/>
      <c r="R266" s="15"/>
      <c r="T266" s="10"/>
      <c r="U266" s="15"/>
      <c r="V266" s="20"/>
      <c r="W266" s="80"/>
      <c r="Y266" s="21"/>
      <c r="Z266" s="21"/>
    </row>
    <row r="267" spans="1:26" ht="15.9" customHeight="1" x14ac:dyDescent="0.25">
      <c r="A267" s="6"/>
      <c r="F267" s="15"/>
      <c r="G267" s="15"/>
      <c r="H267" s="20"/>
      <c r="I267" s="15"/>
      <c r="J267" s="15"/>
      <c r="L267" s="15"/>
      <c r="M267" s="15"/>
      <c r="N267" s="15"/>
      <c r="O267" s="15"/>
      <c r="P267" s="15"/>
      <c r="Q267" s="15"/>
      <c r="R267" s="15"/>
      <c r="T267" s="10"/>
      <c r="U267" s="15"/>
      <c r="V267" s="20"/>
      <c r="W267" s="80"/>
      <c r="Y267" s="21"/>
      <c r="Z267" s="21"/>
    </row>
    <row r="268" spans="1:26" ht="15.9" customHeight="1" x14ac:dyDescent="0.25">
      <c r="A268" s="6"/>
      <c r="F268" s="15"/>
      <c r="G268" s="15"/>
      <c r="H268" s="20"/>
      <c r="I268" s="15"/>
      <c r="J268" s="15"/>
      <c r="L268" s="15"/>
      <c r="M268" s="15"/>
      <c r="N268" s="15"/>
      <c r="O268" s="15"/>
      <c r="P268" s="15"/>
      <c r="Q268" s="15"/>
      <c r="R268" s="15"/>
      <c r="T268" s="10"/>
      <c r="U268" s="15"/>
      <c r="V268" s="20"/>
      <c r="W268" s="80"/>
      <c r="Y268" s="21"/>
      <c r="Z268" s="21"/>
    </row>
    <row r="269" spans="1:26" ht="15.9" customHeight="1" x14ac:dyDescent="0.25">
      <c r="A269" s="6"/>
      <c r="F269" s="15"/>
      <c r="G269" s="15"/>
      <c r="H269" s="20"/>
      <c r="I269" s="15"/>
      <c r="J269" s="15"/>
      <c r="L269" s="15"/>
      <c r="M269" s="15"/>
      <c r="N269" s="15"/>
      <c r="O269" s="15"/>
      <c r="P269" s="15"/>
      <c r="Q269" s="15"/>
      <c r="R269" s="15"/>
      <c r="T269" s="10"/>
      <c r="U269" s="15"/>
      <c r="V269" s="20"/>
      <c r="W269" s="80"/>
      <c r="Y269" s="21"/>
      <c r="Z269" s="21"/>
    </row>
    <row r="270" spans="1:26" ht="15.9" customHeight="1" x14ac:dyDescent="0.25">
      <c r="A270" s="6"/>
      <c r="F270" s="15"/>
      <c r="G270" s="15"/>
      <c r="H270" s="20"/>
      <c r="I270" s="15"/>
      <c r="J270" s="15"/>
      <c r="L270" s="15"/>
      <c r="M270" s="15"/>
      <c r="N270" s="15"/>
      <c r="O270" s="15"/>
      <c r="P270" s="15"/>
      <c r="Q270" s="15"/>
      <c r="R270" s="15"/>
      <c r="T270" s="10"/>
      <c r="U270" s="15"/>
      <c r="V270" s="20"/>
      <c r="W270" s="80"/>
      <c r="Y270" s="21"/>
      <c r="Z270" s="21"/>
    </row>
    <row r="271" spans="1:26" ht="15.9" customHeight="1" x14ac:dyDescent="0.25">
      <c r="A271" s="6"/>
      <c r="F271" s="15"/>
      <c r="G271" s="15"/>
      <c r="H271" s="20"/>
      <c r="I271" s="15"/>
      <c r="J271" s="15"/>
      <c r="L271" s="15"/>
      <c r="M271" s="15"/>
      <c r="N271" s="15"/>
      <c r="O271" s="15"/>
      <c r="P271" s="15"/>
      <c r="Q271" s="15"/>
      <c r="R271" s="15"/>
      <c r="T271" s="10"/>
      <c r="U271" s="15"/>
      <c r="V271" s="20"/>
      <c r="W271" s="80"/>
      <c r="Y271" s="21"/>
      <c r="Z271" s="21"/>
    </row>
    <row r="272" spans="1:26" ht="15.9" customHeight="1" x14ac:dyDescent="0.25">
      <c r="A272" s="6"/>
      <c r="F272" s="15"/>
      <c r="G272" s="15"/>
      <c r="H272" s="20"/>
      <c r="I272" s="15"/>
      <c r="J272" s="15"/>
      <c r="L272" s="15"/>
      <c r="M272" s="15"/>
      <c r="N272" s="15"/>
      <c r="O272" s="15"/>
      <c r="P272" s="15"/>
      <c r="Q272" s="15"/>
      <c r="R272" s="15"/>
      <c r="T272" s="10"/>
      <c r="U272" s="15"/>
      <c r="V272" s="20"/>
      <c r="W272" s="80"/>
      <c r="Y272" s="21"/>
      <c r="Z272" s="21"/>
    </row>
    <row r="273" spans="1:26" ht="15.9" customHeight="1" x14ac:dyDescent="0.25">
      <c r="A273" s="6"/>
      <c r="F273" s="15"/>
      <c r="G273" s="15"/>
      <c r="H273" s="20"/>
      <c r="I273" s="15"/>
      <c r="J273" s="15"/>
      <c r="L273" s="15"/>
      <c r="M273" s="15"/>
      <c r="N273" s="15"/>
      <c r="O273" s="15"/>
      <c r="P273" s="15"/>
      <c r="Q273" s="15"/>
      <c r="R273" s="15"/>
      <c r="T273" s="10"/>
      <c r="U273" s="15"/>
      <c r="V273" s="20"/>
      <c r="W273" s="80"/>
      <c r="Y273" s="21"/>
      <c r="Z273" s="21"/>
    </row>
    <row r="274" spans="1:26" ht="15.9" customHeight="1" x14ac:dyDescent="0.25">
      <c r="A274" s="6"/>
      <c r="F274" s="15"/>
      <c r="G274" s="15"/>
      <c r="H274" s="20"/>
      <c r="I274" s="15"/>
      <c r="J274" s="15"/>
      <c r="L274" s="15"/>
      <c r="M274" s="15"/>
      <c r="N274" s="15"/>
      <c r="O274" s="15"/>
      <c r="P274" s="15"/>
      <c r="Q274" s="15"/>
      <c r="R274" s="15"/>
      <c r="T274" s="10"/>
      <c r="U274" s="15"/>
      <c r="V274" s="20"/>
      <c r="W274" s="80"/>
      <c r="Y274" s="21"/>
      <c r="Z274" s="21"/>
    </row>
    <row r="275" spans="1:26" ht="15.9" customHeight="1" x14ac:dyDescent="0.25">
      <c r="A275" s="6"/>
      <c r="F275" s="15"/>
      <c r="G275" s="15"/>
      <c r="H275" s="20"/>
      <c r="I275" s="15"/>
      <c r="J275" s="15"/>
      <c r="L275" s="15"/>
      <c r="M275" s="15"/>
      <c r="N275" s="15"/>
      <c r="O275" s="15"/>
      <c r="P275" s="15"/>
      <c r="Q275" s="15"/>
      <c r="R275" s="15"/>
      <c r="T275" s="10"/>
      <c r="U275" s="15"/>
      <c r="V275" s="20"/>
      <c r="W275" s="80"/>
      <c r="Y275" s="21"/>
      <c r="Z275" s="21"/>
    </row>
    <row r="276" spans="1:26" ht="15.9" customHeight="1" x14ac:dyDescent="0.25">
      <c r="A276" s="6"/>
      <c r="F276" s="15"/>
      <c r="G276" s="15"/>
      <c r="H276" s="20"/>
      <c r="I276" s="15"/>
      <c r="J276" s="15"/>
      <c r="L276" s="15"/>
      <c r="M276" s="15"/>
      <c r="N276" s="15"/>
      <c r="O276" s="15"/>
      <c r="P276" s="15"/>
      <c r="Q276" s="15"/>
      <c r="R276" s="15"/>
      <c r="T276" s="10"/>
      <c r="U276" s="15"/>
      <c r="V276" s="20"/>
      <c r="W276" s="80"/>
      <c r="Y276" s="21"/>
      <c r="Z276" s="21"/>
    </row>
    <row r="277" spans="1:26" ht="15.9" customHeight="1" x14ac:dyDescent="0.25">
      <c r="A277" s="6"/>
      <c r="F277" s="15"/>
      <c r="G277" s="15"/>
      <c r="H277" s="20"/>
      <c r="I277" s="15"/>
      <c r="J277" s="15"/>
      <c r="L277" s="15"/>
      <c r="M277" s="15"/>
      <c r="N277" s="15"/>
      <c r="O277" s="15"/>
      <c r="P277" s="15"/>
      <c r="Q277" s="15"/>
      <c r="R277" s="15"/>
      <c r="T277" s="10"/>
      <c r="U277" s="15"/>
      <c r="V277" s="20"/>
      <c r="W277" s="80"/>
      <c r="Y277" s="21"/>
      <c r="Z277" s="21"/>
    </row>
    <row r="278" spans="1:26" ht="15.9" customHeight="1" x14ac:dyDescent="0.25">
      <c r="A278" s="6"/>
      <c r="F278" s="15"/>
      <c r="G278" s="15"/>
      <c r="H278" s="20"/>
      <c r="I278" s="15"/>
      <c r="J278" s="15"/>
      <c r="L278" s="15"/>
      <c r="M278" s="15"/>
      <c r="N278" s="15"/>
      <c r="O278" s="15"/>
      <c r="P278" s="15"/>
      <c r="Q278" s="15"/>
      <c r="R278" s="15"/>
      <c r="T278" s="10"/>
      <c r="U278" s="15"/>
      <c r="V278" s="20"/>
      <c r="W278" s="80"/>
      <c r="Y278" s="21"/>
      <c r="Z278" s="21"/>
    </row>
    <row r="279" spans="1:26" ht="15.9" customHeight="1" x14ac:dyDescent="0.25">
      <c r="A279" s="6"/>
      <c r="F279" s="15"/>
      <c r="G279" s="15"/>
      <c r="H279" s="20"/>
      <c r="I279" s="15"/>
      <c r="J279" s="15"/>
      <c r="L279" s="15"/>
      <c r="M279" s="15"/>
      <c r="N279" s="15"/>
      <c r="O279" s="15"/>
      <c r="P279" s="15"/>
      <c r="Q279" s="15"/>
      <c r="R279" s="15"/>
      <c r="T279" s="10"/>
      <c r="U279" s="15"/>
      <c r="V279" s="20"/>
      <c r="W279" s="80"/>
      <c r="Y279" s="21"/>
      <c r="Z279" s="21"/>
    </row>
    <row r="280" spans="1:26" ht="15.9" customHeight="1" x14ac:dyDescent="0.25">
      <c r="A280" s="6"/>
      <c r="F280" s="15"/>
      <c r="G280" s="15"/>
      <c r="H280" s="20"/>
      <c r="I280" s="15"/>
      <c r="J280" s="15"/>
      <c r="L280" s="15"/>
      <c r="M280" s="15"/>
      <c r="N280" s="15"/>
      <c r="O280" s="15"/>
      <c r="P280" s="15"/>
      <c r="Q280" s="15"/>
      <c r="R280" s="15"/>
      <c r="T280" s="10"/>
      <c r="U280" s="15"/>
      <c r="V280" s="20"/>
      <c r="W280" s="80"/>
      <c r="Y280" s="21"/>
      <c r="Z280" s="21"/>
    </row>
    <row r="281" spans="1:26" ht="15.9" customHeight="1" x14ac:dyDescent="0.25">
      <c r="A281" s="6"/>
      <c r="F281" s="15"/>
      <c r="G281" s="15"/>
      <c r="H281" s="20"/>
      <c r="I281" s="15"/>
      <c r="J281" s="15"/>
      <c r="L281" s="15"/>
      <c r="M281" s="15"/>
      <c r="N281" s="15"/>
      <c r="O281" s="15"/>
      <c r="P281" s="15"/>
      <c r="Q281" s="15"/>
      <c r="R281" s="15"/>
      <c r="T281" s="10"/>
      <c r="U281" s="15"/>
      <c r="V281" s="20"/>
      <c r="W281" s="80"/>
      <c r="Y281" s="21"/>
      <c r="Z281" s="21"/>
    </row>
    <row r="282" spans="1:26" ht="15.9" customHeight="1" x14ac:dyDescent="0.25">
      <c r="A282" s="6"/>
      <c r="F282" s="15"/>
      <c r="G282" s="15"/>
      <c r="H282" s="20"/>
      <c r="I282" s="15"/>
      <c r="J282" s="15"/>
      <c r="L282" s="15"/>
      <c r="M282" s="15"/>
      <c r="N282" s="15"/>
      <c r="O282" s="15"/>
      <c r="P282" s="15"/>
      <c r="Q282" s="15"/>
      <c r="R282" s="15"/>
      <c r="T282" s="10"/>
      <c r="U282" s="15"/>
      <c r="V282" s="20"/>
      <c r="W282" s="80"/>
      <c r="Y282" s="21"/>
      <c r="Z282" s="21"/>
    </row>
    <row r="283" spans="1:26" ht="15.9" customHeight="1" x14ac:dyDescent="0.25">
      <c r="A283" s="6"/>
      <c r="F283" s="15"/>
      <c r="G283" s="15"/>
      <c r="H283" s="20"/>
      <c r="I283" s="15"/>
      <c r="J283" s="15"/>
      <c r="L283" s="15"/>
      <c r="M283" s="15"/>
      <c r="N283" s="15"/>
      <c r="O283" s="15"/>
      <c r="P283" s="15"/>
      <c r="Q283" s="15"/>
      <c r="R283" s="15"/>
      <c r="T283" s="10"/>
      <c r="U283" s="15"/>
      <c r="V283" s="20"/>
      <c r="W283" s="80"/>
      <c r="Y283" s="21"/>
      <c r="Z283" s="21"/>
    </row>
    <row r="284" spans="1:26" ht="15.9" customHeight="1" x14ac:dyDescent="0.25">
      <c r="A284" s="6"/>
      <c r="F284" s="15"/>
      <c r="G284" s="15"/>
      <c r="H284" s="20"/>
      <c r="I284" s="15"/>
      <c r="J284" s="15"/>
      <c r="L284" s="15"/>
      <c r="M284" s="15"/>
      <c r="N284" s="15"/>
      <c r="O284" s="15"/>
      <c r="P284" s="15"/>
      <c r="Q284" s="15"/>
      <c r="R284" s="15"/>
      <c r="T284" s="10"/>
      <c r="U284" s="15"/>
      <c r="V284" s="20"/>
      <c r="W284" s="80"/>
      <c r="Y284" s="21"/>
      <c r="Z284" s="21"/>
    </row>
    <row r="285" spans="1:26" ht="15.9" customHeight="1" x14ac:dyDescent="0.25">
      <c r="A285" s="6"/>
      <c r="F285" s="15"/>
      <c r="G285" s="15"/>
      <c r="H285" s="20"/>
      <c r="I285" s="15"/>
      <c r="J285" s="15"/>
      <c r="L285" s="15"/>
      <c r="M285" s="15"/>
      <c r="N285" s="15"/>
      <c r="O285" s="15"/>
      <c r="P285" s="15"/>
      <c r="Q285" s="15"/>
      <c r="R285" s="15"/>
      <c r="T285" s="10"/>
      <c r="U285" s="15"/>
      <c r="V285" s="20"/>
      <c r="W285" s="80"/>
      <c r="Y285" s="21"/>
      <c r="Z285" s="21"/>
    </row>
    <row r="286" spans="1:26" ht="15.9" customHeight="1" x14ac:dyDescent="0.25">
      <c r="A286" s="6"/>
      <c r="F286" s="15"/>
      <c r="G286" s="15"/>
      <c r="H286" s="20"/>
      <c r="I286" s="15"/>
      <c r="J286" s="15"/>
      <c r="L286" s="15"/>
      <c r="M286" s="15"/>
      <c r="N286" s="15"/>
      <c r="O286" s="15"/>
      <c r="P286" s="15"/>
      <c r="Q286" s="15"/>
      <c r="R286" s="15"/>
      <c r="T286" s="10"/>
      <c r="U286" s="15"/>
      <c r="V286" s="20"/>
      <c r="W286" s="80"/>
      <c r="Y286" s="21"/>
      <c r="Z286" s="21"/>
    </row>
    <row r="287" spans="1:26" ht="15.9" customHeight="1" x14ac:dyDescent="0.25">
      <c r="A287" s="6"/>
      <c r="F287" s="15"/>
      <c r="G287" s="15"/>
      <c r="H287" s="20"/>
      <c r="I287" s="15"/>
      <c r="J287" s="15"/>
      <c r="L287" s="15"/>
      <c r="M287" s="15"/>
      <c r="N287" s="15"/>
      <c r="O287" s="15"/>
      <c r="P287" s="15"/>
      <c r="Q287" s="15"/>
      <c r="R287" s="15"/>
      <c r="T287" s="10"/>
      <c r="U287" s="15"/>
      <c r="V287" s="20"/>
      <c r="W287" s="80"/>
      <c r="Y287" s="21"/>
      <c r="Z287" s="21"/>
    </row>
    <row r="288" spans="1:26" ht="15.9" customHeight="1" x14ac:dyDescent="0.25">
      <c r="A288" s="6"/>
      <c r="F288" s="15"/>
      <c r="G288" s="15"/>
      <c r="H288" s="20"/>
      <c r="I288" s="15"/>
      <c r="J288" s="15"/>
      <c r="L288" s="15"/>
      <c r="M288" s="15"/>
      <c r="N288" s="15"/>
      <c r="O288" s="15"/>
      <c r="P288" s="15"/>
      <c r="Q288" s="15"/>
      <c r="R288" s="15"/>
      <c r="T288" s="10"/>
      <c r="U288" s="15"/>
      <c r="V288" s="20"/>
      <c r="W288" s="80"/>
      <c r="Y288" s="21"/>
      <c r="Z288" s="21"/>
    </row>
    <row r="289" spans="1:26" ht="15.9" customHeight="1" x14ac:dyDescent="0.25">
      <c r="A289" s="6"/>
      <c r="F289" s="15"/>
      <c r="G289" s="15"/>
      <c r="H289" s="20"/>
      <c r="I289" s="15"/>
      <c r="J289" s="15"/>
      <c r="L289" s="15"/>
      <c r="M289" s="15"/>
      <c r="N289" s="15"/>
      <c r="O289" s="15"/>
      <c r="P289" s="15"/>
      <c r="Q289" s="15"/>
      <c r="R289" s="15"/>
      <c r="T289" s="10"/>
      <c r="U289" s="15"/>
      <c r="V289" s="20"/>
      <c r="W289" s="80"/>
      <c r="Y289" s="21"/>
      <c r="Z289" s="21"/>
    </row>
    <row r="290" spans="1:26" ht="15.9" customHeight="1" x14ac:dyDescent="0.25">
      <c r="A290" s="6"/>
      <c r="F290" s="15"/>
      <c r="G290" s="15"/>
      <c r="H290" s="20"/>
      <c r="I290" s="15"/>
      <c r="J290" s="15"/>
      <c r="L290" s="15"/>
      <c r="M290" s="15"/>
      <c r="N290" s="15"/>
      <c r="O290" s="15"/>
      <c r="P290" s="15"/>
      <c r="Q290" s="15"/>
      <c r="R290" s="15"/>
      <c r="T290" s="10"/>
      <c r="U290" s="15"/>
      <c r="V290" s="20"/>
      <c r="W290" s="80"/>
      <c r="Y290" s="21"/>
      <c r="Z290" s="21"/>
    </row>
    <row r="291" spans="1:26" ht="15.9" customHeight="1" x14ac:dyDescent="0.25">
      <c r="A291" s="6"/>
      <c r="F291" s="15"/>
      <c r="G291" s="15"/>
      <c r="H291" s="20"/>
      <c r="I291" s="15"/>
      <c r="J291" s="15"/>
      <c r="L291" s="15"/>
      <c r="M291" s="15"/>
      <c r="N291" s="15"/>
      <c r="O291" s="15"/>
      <c r="P291" s="15"/>
      <c r="Q291" s="15"/>
      <c r="R291" s="15"/>
      <c r="T291" s="10"/>
      <c r="U291" s="15"/>
      <c r="V291" s="20"/>
      <c r="W291" s="80"/>
      <c r="Y291" s="21"/>
      <c r="Z291" s="21"/>
    </row>
    <row r="292" spans="1:26" ht="15.9" customHeight="1" x14ac:dyDescent="0.25">
      <c r="A292" s="6"/>
      <c r="F292" s="15"/>
      <c r="G292" s="15"/>
      <c r="H292" s="20"/>
      <c r="I292" s="15"/>
      <c r="J292" s="15"/>
      <c r="L292" s="15"/>
      <c r="M292" s="15"/>
      <c r="N292" s="15"/>
      <c r="O292" s="15"/>
      <c r="P292" s="15"/>
      <c r="Q292" s="15"/>
      <c r="R292" s="15"/>
      <c r="T292" s="10"/>
      <c r="U292" s="15"/>
      <c r="V292" s="20"/>
      <c r="W292" s="80"/>
      <c r="Y292" s="21"/>
      <c r="Z292" s="21"/>
    </row>
    <row r="293" spans="1:26" ht="15.9" customHeight="1" x14ac:dyDescent="0.25">
      <c r="A293" s="6"/>
      <c r="F293" s="15"/>
      <c r="G293" s="15"/>
      <c r="H293" s="20"/>
      <c r="I293" s="15"/>
      <c r="J293" s="15"/>
      <c r="L293" s="15"/>
      <c r="M293" s="15"/>
      <c r="N293" s="15"/>
      <c r="O293" s="15"/>
      <c r="P293" s="15"/>
      <c r="Q293" s="15"/>
      <c r="R293" s="15"/>
      <c r="T293" s="10"/>
      <c r="U293" s="15"/>
      <c r="V293" s="20"/>
      <c r="W293" s="80"/>
      <c r="Y293" s="21"/>
      <c r="Z293" s="21"/>
    </row>
    <row r="294" spans="1:26" ht="15.9" customHeight="1" x14ac:dyDescent="0.25">
      <c r="A294" s="6"/>
      <c r="F294" s="15"/>
      <c r="G294" s="15"/>
      <c r="H294" s="20"/>
      <c r="I294" s="15"/>
      <c r="J294" s="15"/>
      <c r="L294" s="15"/>
      <c r="M294" s="15"/>
      <c r="N294" s="15"/>
      <c r="O294" s="15"/>
      <c r="P294" s="15"/>
      <c r="Q294" s="15"/>
      <c r="R294" s="15"/>
      <c r="T294" s="10"/>
      <c r="U294" s="15"/>
      <c r="V294" s="20"/>
      <c r="W294" s="80"/>
      <c r="Y294" s="21"/>
      <c r="Z294" s="21"/>
    </row>
    <row r="295" spans="1:26" ht="15.9" customHeight="1" x14ac:dyDescent="0.25">
      <c r="A295" s="6"/>
      <c r="F295" s="15"/>
      <c r="G295" s="15"/>
      <c r="H295" s="20"/>
      <c r="I295" s="15"/>
      <c r="J295" s="15"/>
      <c r="L295" s="15"/>
      <c r="M295" s="15"/>
      <c r="N295" s="15"/>
      <c r="O295" s="15"/>
      <c r="P295" s="15"/>
      <c r="Q295" s="15"/>
      <c r="R295" s="15"/>
      <c r="T295" s="10"/>
      <c r="U295" s="15"/>
      <c r="V295" s="20"/>
      <c r="W295" s="80"/>
      <c r="Y295" s="21"/>
      <c r="Z295" s="21"/>
    </row>
    <row r="296" spans="1:26" ht="15.9" customHeight="1" x14ac:dyDescent="0.25">
      <c r="A296" s="6"/>
      <c r="F296" s="15"/>
      <c r="G296" s="15"/>
      <c r="H296" s="20"/>
      <c r="I296" s="15"/>
      <c r="J296" s="15"/>
      <c r="L296" s="15"/>
      <c r="M296" s="15"/>
      <c r="N296" s="15"/>
      <c r="O296" s="15"/>
      <c r="P296" s="15"/>
      <c r="Q296" s="15"/>
      <c r="R296" s="15"/>
      <c r="T296" s="10"/>
      <c r="U296" s="15"/>
      <c r="V296" s="20"/>
      <c r="W296" s="80"/>
      <c r="Y296" s="21"/>
      <c r="Z296" s="21"/>
    </row>
    <row r="297" spans="1:26" ht="15.9" customHeight="1" x14ac:dyDescent="0.25">
      <c r="A297" s="6"/>
      <c r="F297" s="15"/>
      <c r="G297" s="15"/>
      <c r="H297" s="20"/>
      <c r="I297" s="15"/>
      <c r="J297" s="15"/>
      <c r="L297" s="15"/>
      <c r="M297" s="15"/>
      <c r="N297" s="15"/>
      <c r="O297" s="15"/>
      <c r="P297" s="15"/>
      <c r="Q297" s="15"/>
      <c r="R297" s="15"/>
      <c r="T297" s="10"/>
      <c r="U297" s="15"/>
      <c r="V297" s="20"/>
      <c r="W297" s="80"/>
      <c r="Y297" s="21"/>
      <c r="Z297" s="21"/>
    </row>
    <row r="298" spans="1:26" ht="15.9" customHeight="1" x14ac:dyDescent="0.25">
      <c r="A298" s="6"/>
      <c r="F298" s="15"/>
      <c r="G298" s="15"/>
      <c r="H298" s="20"/>
      <c r="I298" s="15"/>
      <c r="J298" s="15"/>
      <c r="L298" s="15"/>
      <c r="M298" s="15"/>
      <c r="N298" s="15"/>
      <c r="O298" s="15"/>
      <c r="P298" s="15"/>
      <c r="Q298" s="15"/>
      <c r="R298" s="15"/>
      <c r="T298" s="10"/>
      <c r="U298" s="15"/>
      <c r="V298" s="20"/>
      <c r="W298" s="80"/>
      <c r="Y298" s="21"/>
      <c r="Z298" s="21"/>
    </row>
    <row r="299" spans="1:26" ht="15.9" customHeight="1" x14ac:dyDescent="0.25">
      <c r="A299" s="6"/>
      <c r="F299" s="15"/>
      <c r="G299" s="15"/>
      <c r="H299" s="20"/>
      <c r="I299" s="15"/>
      <c r="J299" s="15"/>
      <c r="L299" s="15"/>
      <c r="M299" s="15"/>
      <c r="N299" s="15"/>
      <c r="O299" s="15"/>
      <c r="P299" s="15"/>
      <c r="Q299" s="15"/>
      <c r="R299" s="15"/>
      <c r="T299" s="10"/>
      <c r="U299" s="15"/>
      <c r="V299" s="20"/>
      <c r="W299" s="80"/>
      <c r="Y299" s="21"/>
      <c r="Z299" s="21"/>
    </row>
    <row r="300" spans="1:26" ht="15.9" customHeight="1" x14ac:dyDescent="0.25">
      <c r="A300" s="6"/>
      <c r="F300" s="15"/>
      <c r="G300" s="15"/>
      <c r="H300" s="20"/>
      <c r="I300" s="15"/>
      <c r="J300" s="15"/>
      <c r="L300" s="15"/>
      <c r="M300" s="15"/>
      <c r="N300" s="15"/>
      <c r="O300" s="15"/>
      <c r="P300" s="15"/>
      <c r="Q300" s="15"/>
      <c r="R300" s="15"/>
      <c r="T300" s="10"/>
      <c r="U300" s="15"/>
      <c r="V300" s="20"/>
      <c r="W300" s="80"/>
      <c r="Y300" s="21"/>
      <c r="Z300" s="21"/>
    </row>
    <row r="301" spans="1:26" ht="15.9" customHeight="1" x14ac:dyDescent="0.25">
      <c r="A301" s="6"/>
      <c r="F301" s="15"/>
      <c r="G301" s="15"/>
      <c r="H301" s="20"/>
      <c r="I301" s="15"/>
      <c r="J301" s="15"/>
      <c r="L301" s="15"/>
      <c r="M301" s="15"/>
      <c r="N301" s="15"/>
      <c r="O301" s="15"/>
      <c r="P301" s="15"/>
      <c r="Q301" s="15"/>
      <c r="R301" s="15"/>
      <c r="T301" s="10"/>
      <c r="U301" s="15"/>
      <c r="V301" s="20"/>
      <c r="W301" s="80"/>
      <c r="Y301" s="21"/>
      <c r="Z301" s="21"/>
    </row>
    <row r="302" spans="1:26" ht="15.9" customHeight="1" x14ac:dyDescent="0.25">
      <c r="A302" s="6"/>
      <c r="F302" s="15"/>
      <c r="G302" s="15"/>
      <c r="H302" s="20"/>
      <c r="I302" s="15"/>
      <c r="J302" s="15"/>
      <c r="L302" s="15"/>
      <c r="M302" s="15"/>
      <c r="N302" s="15"/>
      <c r="O302" s="15"/>
      <c r="P302" s="15"/>
      <c r="Q302" s="15"/>
      <c r="R302" s="15"/>
      <c r="T302" s="10"/>
      <c r="U302" s="15"/>
      <c r="V302" s="20"/>
      <c r="W302" s="80"/>
      <c r="Y302" s="21"/>
      <c r="Z302" s="21"/>
    </row>
    <row r="303" spans="1:26" ht="15.9" customHeight="1" x14ac:dyDescent="0.25">
      <c r="A303" s="6"/>
      <c r="F303" s="15"/>
      <c r="G303" s="15"/>
      <c r="H303" s="20"/>
      <c r="I303" s="15"/>
      <c r="J303" s="15"/>
      <c r="L303" s="15"/>
      <c r="M303" s="15"/>
      <c r="N303" s="15"/>
      <c r="O303" s="15"/>
      <c r="P303" s="15"/>
      <c r="Q303" s="15"/>
      <c r="R303" s="15"/>
      <c r="T303" s="10"/>
      <c r="U303" s="15"/>
      <c r="V303" s="20"/>
      <c r="W303" s="80"/>
      <c r="Y303" s="21"/>
      <c r="Z303" s="21"/>
    </row>
    <row r="304" spans="1:26" ht="15.9" customHeight="1" x14ac:dyDescent="0.25">
      <c r="A304" s="6"/>
      <c r="F304" s="15"/>
      <c r="G304" s="15"/>
      <c r="H304" s="20"/>
      <c r="I304" s="15"/>
      <c r="J304" s="15"/>
      <c r="L304" s="15"/>
      <c r="M304" s="15"/>
      <c r="N304" s="15"/>
      <c r="O304" s="15"/>
      <c r="P304" s="15"/>
      <c r="Q304" s="15"/>
      <c r="R304" s="15"/>
      <c r="T304" s="10"/>
      <c r="U304" s="15"/>
      <c r="V304" s="20"/>
      <c r="W304" s="80"/>
      <c r="Y304" s="21"/>
      <c r="Z304" s="21"/>
    </row>
    <row r="305" spans="1:26" ht="15.9" customHeight="1" x14ac:dyDescent="0.25">
      <c r="A305" s="6"/>
      <c r="F305" s="15"/>
      <c r="G305" s="15"/>
      <c r="H305" s="20"/>
      <c r="I305" s="15"/>
      <c r="J305" s="15"/>
      <c r="L305" s="15"/>
      <c r="M305" s="15"/>
      <c r="N305" s="15"/>
      <c r="O305" s="15"/>
      <c r="P305" s="15"/>
      <c r="Q305" s="15"/>
      <c r="R305" s="15"/>
      <c r="T305" s="10"/>
      <c r="U305" s="15"/>
      <c r="V305" s="20"/>
      <c r="W305" s="80"/>
      <c r="Y305" s="21"/>
      <c r="Z305" s="21"/>
    </row>
    <row r="306" spans="1:26" ht="15.9" customHeight="1" x14ac:dyDescent="0.25">
      <c r="A306" s="6"/>
      <c r="F306" s="15"/>
      <c r="G306" s="15"/>
      <c r="H306" s="20"/>
      <c r="I306" s="15"/>
      <c r="J306" s="15"/>
      <c r="L306" s="15"/>
      <c r="M306" s="15"/>
      <c r="N306" s="15"/>
      <c r="O306" s="15"/>
      <c r="P306" s="15"/>
      <c r="Q306" s="15"/>
      <c r="R306" s="15"/>
      <c r="T306" s="10"/>
      <c r="U306" s="15"/>
      <c r="V306" s="20"/>
      <c r="W306" s="80"/>
      <c r="Y306" s="21"/>
      <c r="Z306" s="21"/>
    </row>
    <row r="307" spans="1:26" ht="15.9" customHeight="1" x14ac:dyDescent="0.25">
      <c r="A307" s="6"/>
      <c r="F307" s="15"/>
      <c r="G307" s="15"/>
      <c r="H307" s="20"/>
      <c r="I307" s="15"/>
      <c r="J307" s="15"/>
      <c r="L307" s="15"/>
      <c r="M307" s="15"/>
      <c r="N307" s="15"/>
      <c r="O307" s="15"/>
      <c r="P307" s="15"/>
      <c r="Q307" s="15"/>
      <c r="R307" s="15"/>
      <c r="T307" s="10"/>
      <c r="U307" s="15"/>
      <c r="V307" s="20"/>
      <c r="W307" s="80"/>
      <c r="Y307" s="21"/>
      <c r="Z307" s="21"/>
    </row>
    <row r="308" spans="1:26" ht="15.9" customHeight="1" x14ac:dyDescent="0.25">
      <c r="A308" s="6"/>
      <c r="F308" s="15"/>
      <c r="G308" s="15"/>
      <c r="H308" s="20"/>
      <c r="I308" s="15"/>
      <c r="J308" s="15"/>
      <c r="L308" s="15"/>
      <c r="M308" s="15"/>
      <c r="N308" s="15"/>
      <c r="O308" s="15"/>
      <c r="P308" s="15"/>
      <c r="Q308" s="15"/>
      <c r="R308" s="15"/>
      <c r="T308" s="10"/>
      <c r="U308" s="15"/>
      <c r="V308" s="20"/>
      <c r="W308" s="80"/>
      <c r="Y308" s="21"/>
      <c r="Z308" s="21"/>
    </row>
    <row r="309" spans="1:26" ht="15.9" customHeight="1" x14ac:dyDescent="0.25">
      <c r="A309" s="6"/>
      <c r="F309" s="15"/>
      <c r="G309" s="15"/>
      <c r="H309" s="20"/>
      <c r="I309" s="15"/>
      <c r="J309" s="15"/>
      <c r="L309" s="15"/>
      <c r="M309" s="15"/>
      <c r="N309" s="15"/>
      <c r="O309" s="15"/>
      <c r="P309" s="15"/>
      <c r="Q309" s="15"/>
      <c r="R309" s="15"/>
      <c r="T309" s="10"/>
      <c r="U309" s="15"/>
      <c r="V309" s="20"/>
      <c r="W309" s="80"/>
      <c r="Y309" s="21"/>
      <c r="Z309" s="21"/>
    </row>
    <row r="310" spans="1:26" ht="15.9" customHeight="1" x14ac:dyDescent="0.25">
      <c r="A310" s="6"/>
      <c r="F310" s="15"/>
      <c r="G310" s="15"/>
      <c r="H310" s="20"/>
      <c r="I310" s="15"/>
      <c r="J310" s="15"/>
      <c r="L310" s="15"/>
      <c r="M310" s="15"/>
      <c r="N310" s="15"/>
      <c r="O310" s="15"/>
      <c r="P310" s="15"/>
      <c r="Q310" s="15"/>
      <c r="R310" s="15"/>
      <c r="T310" s="10"/>
      <c r="U310" s="15"/>
      <c r="V310" s="20"/>
      <c r="W310" s="80"/>
      <c r="Y310" s="21"/>
      <c r="Z310" s="21"/>
    </row>
    <row r="311" spans="1:26" ht="15.9" customHeight="1" x14ac:dyDescent="0.25">
      <c r="A311" s="6"/>
      <c r="F311" s="15"/>
      <c r="G311" s="15"/>
      <c r="H311" s="20"/>
      <c r="I311" s="15"/>
      <c r="J311" s="15"/>
      <c r="L311" s="15"/>
      <c r="M311" s="15"/>
      <c r="N311" s="15"/>
      <c r="O311" s="15"/>
      <c r="P311" s="15"/>
      <c r="Q311" s="15"/>
      <c r="R311" s="15"/>
      <c r="T311" s="10"/>
      <c r="U311" s="15"/>
      <c r="V311" s="20"/>
      <c r="W311" s="80"/>
      <c r="Y311" s="21"/>
      <c r="Z311" s="21"/>
    </row>
    <row r="312" spans="1:26" ht="15.9" customHeight="1" x14ac:dyDescent="0.25">
      <c r="A312" s="6"/>
      <c r="F312" s="15"/>
      <c r="G312" s="15"/>
      <c r="H312" s="20"/>
      <c r="I312" s="15"/>
      <c r="J312" s="15"/>
      <c r="L312" s="15"/>
      <c r="M312" s="15"/>
      <c r="N312" s="15"/>
      <c r="O312" s="15"/>
      <c r="P312" s="15"/>
      <c r="Q312" s="15"/>
      <c r="R312" s="15"/>
      <c r="T312" s="10"/>
      <c r="U312" s="15"/>
      <c r="V312" s="20"/>
      <c r="W312" s="80"/>
      <c r="Y312" s="21"/>
      <c r="Z312" s="21"/>
    </row>
    <row r="313" spans="1:26" ht="15.9" customHeight="1" x14ac:dyDescent="0.25">
      <c r="A313" s="6"/>
      <c r="F313" s="15"/>
      <c r="G313" s="15"/>
      <c r="H313" s="20"/>
      <c r="I313" s="15"/>
      <c r="J313" s="15"/>
      <c r="L313" s="15"/>
      <c r="M313" s="15"/>
      <c r="N313" s="15"/>
      <c r="O313" s="15"/>
      <c r="P313" s="15"/>
      <c r="Q313" s="15"/>
      <c r="R313" s="15"/>
      <c r="T313" s="10"/>
      <c r="U313" s="15"/>
      <c r="V313" s="20"/>
      <c r="W313" s="80"/>
      <c r="Y313" s="21"/>
      <c r="Z313" s="21"/>
    </row>
    <row r="314" spans="1:26" ht="15.9" customHeight="1" x14ac:dyDescent="0.25">
      <c r="A314" s="6"/>
      <c r="F314" s="15"/>
      <c r="G314" s="15"/>
      <c r="H314" s="20"/>
      <c r="I314" s="15"/>
      <c r="J314" s="15"/>
      <c r="L314" s="15"/>
      <c r="M314" s="15"/>
      <c r="N314" s="15"/>
      <c r="O314" s="15"/>
      <c r="P314" s="15"/>
      <c r="Q314" s="15"/>
      <c r="R314" s="15"/>
      <c r="T314" s="10"/>
      <c r="U314" s="15"/>
      <c r="V314" s="20"/>
      <c r="W314" s="80"/>
      <c r="Y314" s="21"/>
      <c r="Z314" s="21"/>
    </row>
    <row r="315" spans="1:26" ht="15.9" customHeight="1" x14ac:dyDescent="0.25">
      <c r="A315" s="6"/>
      <c r="F315" s="15"/>
      <c r="G315" s="15"/>
      <c r="H315" s="20"/>
      <c r="I315" s="15"/>
      <c r="J315" s="15"/>
      <c r="L315" s="15"/>
      <c r="M315" s="15"/>
      <c r="N315" s="15"/>
      <c r="O315" s="15"/>
      <c r="P315" s="15"/>
      <c r="Q315" s="15"/>
      <c r="R315" s="15"/>
      <c r="T315" s="10"/>
      <c r="U315" s="15"/>
      <c r="V315" s="20"/>
      <c r="W315" s="80"/>
      <c r="Y315" s="21"/>
      <c r="Z315" s="21"/>
    </row>
    <row r="316" spans="1:26" ht="15.9" customHeight="1" x14ac:dyDescent="0.25">
      <c r="A316" s="6"/>
      <c r="F316" s="15"/>
      <c r="G316" s="15"/>
      <c r="H316" s="20"/>
      <c r="I316" s="15"/>
      <c r="J316" s="15"/>
      <c r="L316" s="15"/>
      <c r="M316" s="15"/>
      <c r="N316" s="15"/>
      <c r="O316" s="15"/>
      <c r="P316" s="15"/>
      <c r="Q316" s="15"/>
      <c r="R316" s="15"/>
      <c r="T316" s="10"/>
      <c r="U316" s="15"/>
      <c r="V316" s="20"/>
      <c r="W316" s="80"/>
      <c r="Y316" s="21"/>
      <c r="Z316" s="21"/>
    </row>
    <row r="317" spans="1:26" ht="15.9" customHeight="1" x14ac:dyDescent="0.25">
      <c r="A317" s="6"/>
      <c r="F317" s="15"/>
      <c r="G317" s="15"/>
      <c r="H317" s="20"/>
      <c r="I317" s="15"/>
      <c r="J317" s="15"/>
      <c r="L317" s="15"/>
      <c r="M317" s="15"/>
      <c r="N317" s="15"/>
      <c r="O317" s="15"/>
      <c r="P317" s="15"/>
      <c r="Q317" s="15"/>
      <c r="R317" s="15"/>
      <c r="T317" s="10"/>
      <c r="U317" s="15"/>
      <c r="V317" s="20"/>
      <c r="W317" s="80"/>
      <c r="Y317" s="21"/>
      <c r="Z317" s="21"/>
    </row>
    <row r="318" spans="1:26" ht="15.9" customHeight="1" x14ac:dyDescent="0.25">
      <c r="A318" s="6"/>
      <c r="F318" s="15"/>
      <c r="G318" s="15"/>
      <c r="H318" s="20"/>
      <c r="I318" s="15"/>
      <c r="J318" s="15"/>
      <c r="L318" s="15"/>
      <c r="M318" s="15"/>
      <c r="N318" s="15"/>
      <c r="O318" s="15"/>
      <c r="P318" s="15"/>
      <c r="Q318" s="15"/>
      <c r="R318" s="15"/>
      <c r="T318" s="10"/>
      <c r="U318" s="15"/>
      <c r="V318" s="20"/>
      <c r="W318" s="80"/>
      <c r="Y318" s="21"/>
      <c r="Z318" s="21"/>
    </row>
    <row r="319" spans="1:26" ht="15.9" customHeight="1" x14ac:dyDescent="0.25">
      <c r="A319" s="6"/>
      <c r="F319" s="15"/>
      <c r="G319" s="15"/>
      <c r="H319" s="20"/>
      <c r="I319" s="15"/>
      <c r="J319" s="15"/>
      <c r="L319" s="15"/>
      <c r="M319" s="15"/>
      <c r="N319" s="15"/>
      <c r="O319" s="15"/>
      <c r="P319" s="15"/>
      <c r="Q319" s="15"/>
      <c r="R319" s="15"/>
      <c r="T319" s="10"/>
      <c r="U319" s="15"/>
      <c r="V319" s="20"/>
      <c r="W319" s="80"/>
      <c r="Y319" s="21"/>
      <c r="Z319" s="21"/>
    </row>
    <row r="320" spans="1:26" ht="15.9" customHeight="1" x14ac:dyDescent="0.25">
      <c r="A320" s="6"/>
      <c r="F320" s="15"/>
      <c r="G320" s="15"/>
      <c r="H320" s="20"/>
      <c r="I320" s="15"/>
      <c r="J320" s="15"/>
      <c r="L320" s="15"/>
      <c r="M320" s="15"/>
      <c r="N320" s="15"/>
      <c r="O320" s="15"/>
      <c r="P320" s="15"/>
      <c r="Q320" s="15"/>
      <c r="R320" s="15"/>
      <c r="T320" s="10"/>
      <c r="U320" s="15"/>
      <c r="V320" s="20"/>
      <c r="W320" s="80"/>
      <c r="Y320" s="21"/>
      <c r="Z320" s="21"/>
    </row>
    <row r="321" spans="1:26" ht="15.9" customHeight="1" x14ac:dyDescent="0.25">
      <c r="A321" s="6"/>
      <c r="F321" s="15"/>
      <c r="G321" s="15"/>
      <c r="H321" s="20"/>
      <c r="I321" s="15"/>
      <c r="J321" s="15"/>
      <c r="L321" s="15"/>
      <c r="M321" s="15"/>
      <c r="N321" s="15"/>
      <c r="O321" s="15"/>
      <c r="P321" s="15"/>
      <c r="Q321" s="15"/>
      <c r="R321" s="15"/>
      <c r="T321" s="10"/>
      <c r="U321" s="15"/>
      <c r="V321" s="20"/>
      <c r="W321" s="80"/>
      <c r="Y321" s="21"/>
      <c r="Z321" s="21"/>
    </row>
    <row r="322" spans="1:26" ht="15.9" customHeight="1" x14ac:dyDescent="0.25">
      <c r="A322" s="6"/>
      <c r="F322" s="15"/>
      <c r="G322" s="15"/>
      <c r="H322" s="20"/>
      <c r="I322" s="15"/>
      <c r="J322" s="15"/>
      <c r="L322" s="15"/>
      <c r="M322" s="15"/>
      <c r="N322" s="15"/>
      <c r="O322" s="15"/>
      <c r="P322" s="15"/>
      <c r="Q322" s="15"/>
      <c r="R322" s="15"/>
      <c r="T322" s="10"/>
      <c r="U322" s="15"/>
      <c r="V322" s="20"/>
      <c r="W322" s="80"/>
      <c r="Y322" s="21"/>
      <c r="Z322" s="21"/>
    </row>
    <row r="323" spans="1:26" ht="15.9" customHeight="1" x14ac:dyDescent="0.25">
      <c r="A323" s="6"/>
      <c r="F323" s="15"/>
      <c r="G323" s="15"/>
      <c r="H323" s="20"/>
      <c r="I323" s="15"/>
      <c r="J323" s="15"/>
      <c r="L323" s="15"/>
      <c r="M323" s="15"/>
      <c r="N323" s="15"/>
      <c r="O323" s="15"/>
      <c r="P323" s="15"/>
      <c r="Q323" s="15"/>
      <c r="R323" s="15"/>
      <c r="T323" s="10"/>
      <c r="U323" s="15"/>
      <c r="V323" s="20"/>
      <c r="W323" s="80"/>
      <c r="Y323" s="21"/>
      <c r="Z323" s="21"/>
    </row>
    <row r="324" spans="1:26" ht="15.9" customHeight="1" x14ac:dyDescent="0.25">
      <c r="A324" s="6"/>
      <c r="F324" s="15"/>
      <c r="G324" s="15"/>
      <c r="H324" s="20"/>
      <c r="I324" s="15"/>
      <c r="J324" s="15"/>
      <c r="L324" s="15"/>
      <c r="M324" s="15"/>
      <c r="N324" s="15"/>
      <c r="O324" s="15"/>
      <c r="P324" s="15"/>
      <c r="Q324" s="15"/>
      <c r="R324" s="15"/>
      <c r="T324" s="10"/>
      <c r="U324" s="15"/>
      <c r="V324" s="20"/>
      <c r="W324" s="80"/>
      <c r="Y324" s="21"/>
      <c r="Z324" s="21"/>
    </row>
    <row r="325" spans="1:26" ht="15.9" customHeight="1" x14ac:dyDescent="0.25">
      <c r="A325" s="6"/>
      <c r="F325" s="15"/>
      <c r="G325" s="15"/>
      <c r="H325" s="20"/>
      <c r="I325" s="15"/>
      <c r="J325" s="15"/>
      <c r="L325" s="15"/>
      <c r="M325" s="15"/>
      <c r="N325" s="15"/>
      <c r="O325" s="15"/>
      <c r="P325" s="15"/>
      <c r="Q325" s="15"/>
      <c r="R325" s="15"/>
      <c r="T325" s="10"/>
      <c r="U325" s="15"/>
      <c r="V325" s="20"/>
      <c r="W325" s="80"/>
      <c r="Y325" s="21"/>
      <c r="Z325" s="21"/>
    </row>
    <row r="326" spans="1:26" ht="15.9" customHeight="1" x14ac:dyDescent="0.25">
      <c r="A326" s="6"/>
      <c r="F326" s="15"/>
      <c r="G326" s="15"/>
      <c r="H326" s="20"/>
      <c r="I326" s="15"/>
      <c r="J326" s="15"/>
      <c r="L326" s="15"/>
      <c r="M326" s="15"/>
      <c r="N326" s="15"/>
      <c r="O326" s="15"/>
      <c r="P326" s="15"/>
      <c r="Q326" s="15"/>
      <c r="R326" s="15"/>
      <c r="T326" s="10"/>
      <c r="U326" s="15"/>
      <c r="V326" s="20"/>
      <c r="W326" s="80"/>
      <c r="Y326" s="21"/>
      <c r="Z326" s="21"/>
    </row>
    <row r="327" spans="1:26" ht="15.9" customHeight="1" x14ac:dyDescent="0.25">
      <c r="A327" s="6"/>
      <c r="F327" s="15"/>
      <c r="G327" s="15"/>
      <c r="H327" s="20"/>
      <c r="I327" s="15"/>
      <c r="J327" s="15"/>
      <c r="L327" s="15"/>
      <c r="M327" s="15"/>
      <c r="N327" s="15"/>
      <c r="O327" s="15"/>
      <c r="P327" s="15"/>
      <c r="Q327" s="15"/>
      <c r="R327" s="15"/>
      <c r="T327" s="10"/>
      <c r="U327" s="15"/>
      <c r="V327" s="20"/>
      <c r="W327" s="80"/>
      <c r="Y327" s="21"/>
      <c r="Z327" s="21"/>
    </row>
    <row r="328" spans="1:26" ht="15.9" customHeight="1" x14ac:dyDescent="0.25">
      <c r="A328" s="6"/>
      <c r="F328" s="15"/>
      <c r="G328" s="15"/>
      <c r="H328" s="20"/>
      <c r="I328" s="15"/>
      <c r="J328" s="15"/>
      <c r="L328" s="15"/>
      <c r="M328" s="15"/>
      <c r="N328" s="15"/>
      <c r="O328" s="15"/>
      <c r="P328" s="15"/>
      <c r="Q328" s="15"/>
      <c r="R328" s="15"/>
      <c r="T328" s="10"/>
      <c r="U328" s="15"/>
      <c r="V328" s="20"/>
      <c r="W328" s="80"/>
      <c r="Y328" s="21"/>
      <c r="Z328" s="21"/>
    </row>
    <row r="329" spans="1:26" ht="15.9" customHeight="1" x14ac:dyDescent="0.25">
      <c r="A329" s="6"/>
      <c r="F329" s="15"/>
      <c r="G329" s="15"/>
      <c r="H329" s="20"/>
      <c r="I329" s="15"/>
      <c r="J329" s="15"/>
      <c r="L329" s="15"/>
      <c r="M329" s="15"/>
      <c r="N329" s="15"/>
      <c r="O329" s="15"/>
      <c r="P329" s="15"/>
      <c r="Q329" s="15"/>
      <c r="R329" s="15"/>
      <c r="T329" s="10"/>
      <c r="U329" s="15"/>
      <c r="V329" s="20"/>
      <c r="W329" s="80"/>
      <c r="Y329" s="21"/>
      <c r="Z329" s="21"/>
    </row>
    <row r="330" spans="1:26" ht="15.9" customHeight="1" x14ac:dyDescent="0.25">
      <c r="A330" s="6"/>
      <c r="F330" s="15"/>
      <c r="G330" s="15"/>
      <c r="H330" s="20"/>
      <c r="I330" s="15"/>
      <c r="J330" s="15"/>
      <c r="L330" s="15"/>
      <c r="M330" s="15"/>
      <c r="N330" s="15"/>
      <c r="O330" s="15"/>
      <c r="P330" s="15"/>
      <c r="Q330" s="15"/>
      <c r="R330" s="15"/>
      <c r="T330" s="10"/>
      <c r="U330" s="15"/>
      <c r="V330" s="20"/>
      <c r="W330" s="80"/>
      <c r="Y330" s="21"/>
      <c r="Z330" s="21"/>
    </row>
    <row r="331" spans="1:26" ht="15.9" customHeight="1" x14ac:dyDescent="0.25">
      <c r="A331" s="6"/>
      <c r="F331" s="15"/>
      <c r="G331" s="15"/>
      <c r="H331" s="20"/>
      <c r="I331" s="15"/>
      <c r="J331" s="15"/>
      <c r="L331" s="15"/>
      <c r="M331" s="15"/>
      <c r="N331" s="15"/>
      <c r="O331" s="15"/>
      <c r="P331" s="15"/>
      <c r="Q331" s="15"/>
      <c r="R331" s="15"/>
      <c r="T331" s="10"/>
      <c r="U331" s="15"/>
      <c r="V331" s="20"/>
      <c r="W331" s="80"/>
      <c r="Y331" s="21"/>
      <c r="Z331" s="21"/>
    </row>
    <row r="332" spans="1:26" ht="15.9" customHeight="1" x14ac:dyDescent="0.25">
      <c r="A332" s="6"/>
      <c r="F332" s="15"/>
      <c r="G332" s="15"/>
      <c r="H332" s="20"/>
      <c r="I332" s="15"/>
      <c r="J332" s="15"/>
      <c r="L332" s="15"/>
      <c r="M332" s="15"/>
      <c r="N332" s="15"/>
      <c r="O332" s="15"/>
      <c r="P332" s="15"/>
      <c r="Q332" s="15"/>
      <c r="R332" s="15"/>
      <c r="T332" s="10"/>
      <c r="U332" s="15"/>
      <c r="V332" s="20"/>
      <c r="W332" s="80"/>
      <c r="Y332" s="21"/>
      <c r="Z332" s="21"/>
    </row>
    <row r="333" spans="1:26" ht="15.9" customHeight="1" x14ac:dyDescent="0.25">
      <c r="A333" s="6"/>
      <c r="F333" s="15"/>
      <c r="G333" s="15"/>
      <c r="H333" s="20"/>
      <c r="I333" s="15"/>
      <c r="J333" s="15"/>
      <c r="L333" s="15"/>
      <c r="M333" s="15"/>
      <c r="N333" s="15"/>
      <c r="O333" s="15"/>
      <c r="P333" s="15"/>
      <c r="Q333" s="15"/>
      <c r="R333" s="15"/>
      <c r="T333" s="10"/>
      <c r="U333" s="15"/>
      <c r="V333" s="20"/>
      <c r="W333" s="80"/>
      <c r="Y333" s="21"/>
      <c r="Z333" s="21"/>
    </row>
    <row r="334" spans="1:26" ht="15.9" customHeight="1" x14ac:dyDescent="0.25">
      <c r="A334" s="6"/>
      <c r="F334" s="15"/>
      <c r="G334" s="15"/>
      <c r="H334" s="20"/>
      <c r="I334" s="15"/>
      <c r="J334" s="15"/>
      <c r="L334" s="15"/>
      <c r="M334" s="15"/>
      <c r="N334" s="15"/>
      <c r="O334" s="15"/>
      <c r="P334" s="15"/>
      <c r="Q334" s="15"/>
      <c r="R334" s="15"/>
      <c r="T334" s="10"/>
      <c r="U334" s="15"/>
      <c r="V334" s="20"/>
      <c r="W334" s="80"/>
      <c r="Y334" s="21"/>
      <c r="Z334" s="21"/>
    </row>
    <row r="335" spans="1:26" ht="15.9" customHeight="1" x14ac:dyDescent="0.25">
      <c r="A335" s="6"/>
      <c r="F335" s="15"/>
      <c r="G335" s="15"/>
      <c r="H335" s="20"/>
      <c r="I335" s="15"/>
      <c r="J335" s="15"/>
      <c r="L335" s="15"/>
      <c r="M335" s="15"/>
      <c r="N335" s="15"/>
      <c r="O335" s="15"/>
      <c r="P335" s="15"/>
      <c r="Q335" s="15"/>
      <c r="R335" s="15"/>
      <c r="T335" s="10"/>
      <c r="U335" s="15"/>
      <c r="V335" s="20"/>
      <c r="W335" s="80"/>
      <c r="Y335" s="21"/>
      <c r="Z335" s="21"/>
    </row>
    <row r="336" spans="1:26" ht="15.9" customHeight="1" x14ac:dyDescent="0.25">
      <c r="A336" s="6"/>
      <c r="F336" s="15"/>
      <c r="G336" s="15"/>
      <c r="H336" s="20"/>
      <c r="I336" s="15"/>
      <c r="J336" s="15"/>
      <c r="L336" s="15"/>
      <c r="M336" s="15"/>
      <c r="N336" s="15"/>
      <c r="O336" s="15"/>
      <c r="P336" s="15"/>
      <c r="Q336" s="15"/>
      <c r="R336" s="15"/>
      <c r="T336" s="10"/>
      <c r="U336" s="15"/>
      <c r="V336" s="20"/>
      <c r="W336" s="80"/>
      <c r="Y336" s="21"/>
      <c r="Z336" s="21"/>
    </row>
    <row r="337" spans="1:26" ht="15.9" customHeight="1" x14ac:dyDescent="0.25">
      <c r="A337" s="6"/>
      <c r="F337" s="15"/>
      <c r="G337" s="15"/>
      <c r="H337" s="20"/>
      <c r="I337" s="15"/>
      <c r="J337" s="15"/>
      <c r="L337" s="15"/>
      <c r="M337" s="15"/>
      <c r="N337" s="15"/>
      <c r="O337" s="15"/>
      <c r="P337" s="15"/>
      <c r="Q337" s="15"/>
      <c r="R337" s="15"/>
      <c r="T337" s="10"/>
      <c r="U337" s="15"/>
      <c r="V337" s="20"/>
      <c r="W337" s="80"/>
      <c r="Y337" s="21"/>
      <c r="Z337" s="21"/>
    </row>
    <row r="338" spans="1:26" ht="15.9" customHeight="1" x14ac:dyDescent="0.25">
      <c r="A338" s="6"/>
      <c r="F338" s="15"/>
      <c r="G338" s="15"/>
      <c r="H338" s="20"/>
      <c r="I338" s="15"/>
      <c r="J338" s="15"/>
      <c r="L338" s="15"/>
      <c r="M338" s="15"/>
      <c r="N338" s="15"/>
      <c r="O338" s="15"/>
      <c r="P338" s="15"/>
      <c r="Q338" s="15"/>
      <c r="R338" s="15"/>
      <c r="T338" s="10"/>
      <c r="U338" s="15"/>
      <c r="V338" s="20"/>
      <c r="W338" s="80"/>
      <c r="Y338" s="21"/>
      <c r="Z338" s="21"/>
    </row>
    <row r="339" spans="1:26" ht="15.9" customHeight="1" x14ac:dyDescent="0.25">
      <c r="A339" s="6"/>
      <c r="F339" s="15"/>
      <c r="G339" s="15"/>
      <c r="H339" s="20"/>
      <c r="I339" s="15"/>
      <c r="J339" s="15"/>
      <c r="L339" s="15"/>
      <c r="M339" s="15"/>
      <c r="N339" s="15"/>
      <c r="O339" s="15"/>
      <c r="P339" s="15"/>
      <c r="Q339" s="15"/>
      <c r="R339" s="15"/>
      <c r="T339" s="10"/>
      <c r="U339" s="15"/>
      <c r="V339" s="20"/>
      <c r="W339" s="80"/>
      <c r="Y339" s="21"/>
      <c r="Z339" s="21"/>
    </row>
    <row r="340" spans="1:26" ht="15.9" customHeight="1" x14ac:dyDescent="0.25">
      <c r="A340" s="6"/>
      <c r="F340" s="15"/>
      <c r="G340" s="15"/>
      <c r="H340" s="20"/>
      <c r="I340" s="15"/>
      <c r="J340" s="15"/>
      <c r="L340" s="15"/>
      <c r="M340" s="15"/>
      <c r="N340" s="15"/>
      <c r="O340" s="15"/>
      <c r="P340" s="15"/>
      <c r="Q340" s="15"/>
      <c r="R340" s="15"/>
      <c r="T340" s="10"/>
      <c r="U340" s="15"/>
      <c r="V340" s="20"/>
      <c r="W340" s="80"/>
      <c r="Y340" s="21"/>
      <c r="Z340" s="21"/>
    </row>
    <row r="341" spans="1:26" ht="15.9" customHeight="1" x14ac:dyDescent="0.25">
      <c r="A341" s="6"/>
      <c r="F341" s="15"/>
      <c r="G341" s="15"/>
      <c r="H341" s="20"/>
      <c r="I341" s="15"/>
      <c r="J341" s="15"/>
      <c r="L341" s="15"/>
      <c r="M341" s="15"/>
      <c r="N341" s="15"/>
      <c r="O341" s="15"/>
      <c r="P341" s="15"/>
      <c r="Q341" s="15"/>
      <c r="R341" s="15"/>
      <c r="T341" s="10"/>
      <c r="U341" s="15"/>
      <c r="V341" s="20"/>
      <c r="W341" s="80"/>
      <c r="Y341" s="21"/>
      <c r="Z341" s="21"/>
    </row>
    <row r="342" spans="1:26" ht="15.9" customHeight="1" x14ac:dyDescent="0.25">
      <c r="A342" s="6"/>
      <c r="F342" s="15"/>
      <c r="G342" s="15"/>
      <c r="H342" s="20"/>
      <c r="I342" s="15"/>
      <c r="J342" s="15"/>
      <c r="L342" s="15"/>
      <c r="M342" s="15"/>
      <c r="N342" s="15"/>
      <c r="O342" s="15"/>
      <c r="P342" s="15"/>
      <c r="Q342" s="15"/>
      <c r="R342" s="15"/>
      <c r="T342" s="10"/>
      <c r="U342" s="15"/>
      <c r="V342" s="20"/>
      <c r="W342" s="80"/>
      <c r="Y342" s="21"/>
      <c r="Z342" s="21"/>
    </row>
    <row r="343" spans="1:26" ht="15.9" customHeight="1" x14ac:dyDescent="0.25">
      <c r="A343" s="6"/>
      <c r="F343" s="15"/>
      <c r="G343" s="15"/>
      <c r="H343" s="20"/>
      <c r="I343" s="15"/>
      <c r="J343" s="15"/>
      <c r="L343" s="15"/>
      <c r="M343" s="15"/>
      <c r="N343" s="15"/>
      <c r="O343" s="15"/>
      <c r="P343" s="15"/>
      <c r="Q343" s="15"/>
      <c r="R343" s="15"/>
      <c r="T343" s="10"/>
      <c r="U343" s="15"/>
      <c r="V343" s="20"/>
      <c r="W343" s="80"/>
      <c r="Y343" s="21"/>
      <c r="Z343" s="21"/>
    </row>
    <row r="344" spans="1:26" ht="15.9" customHeight="1" x14ac:dyDescent="0.25">
      <c r="A344" s="6"/>
      <c r="F344" s="15"/>
      <c r="G344" s="15"/>
      <c r="H344" s="20"/>
      <c r="I344" s="15"/>
      <c r="J344" s="15"/>
      <c r="L344" s="15"/>
      <c r="M344" s="15"/>
      <c r="N344" s="15"/>
      <c r="O344" s="15"/>
      <c r="P344" s="15"/>
      <c r="Q344" s="15"/>
      <c r="R344" s="15"/>
      <c r="T344" s="10"/>
      <c r="U344" s="15"/>
      <c r="V344" s="20"/>
      <c r="W344" s="80"/>
      <c r="Y344" s="21"/>
      <c r="Z344" s="21"/>
    </row>
    <row r="345" spans="1:26" ht="15.9" customHeight="1" x14ac:dyDescent="0.25">
      <c r="A345" s="6"/>
      <c r="F345" s="15"/>
      <c r="G345" s="15"/>
      <c r="H345" s="20"/>
      <c r="I345" s="15"/>
      <c r="J345" s="15"/>
      <c r="L345" s="15"/>
      <c r="M345" s="15"/>
      <c r="N345" s="15"/>
      <c r="O345" s="15"/>
      <c r="P345" s="15"/>
      <c r="Q345" s="15"/>
      <c r="R345" s="15"/>
      <c r="T345" s="10"/>
      <c r="U345" s="15"/>
      <c r="V345" s="20"/>
      <c r="W345" s="80"/>
      <c r="Y345" s="21"/>
      <c r="Z345" s="21"/>
    </row>
    <row r="346" spans="1:26" ht="15.9" customHeight="1" x14ac:dyDescent="0.25">
      <c r="A346" s="6"/>
      <c r="F346" s="15"/>
      <c r="G346" s="15"/>
      <c r="H346" s="20"/>
      <c r="I346" s="15"/>
      <c r="J346" s="15"/>
      <c r="L346" s="15"/>
      <c r="M346" s="15"/>
      <c r="N346" s="15"/>
      <c r="O346" s="15"/>
      <c r="P346" s="15"/>
      <c r="Q346" s="15"/>
      <c r="R346" s="15"/>
      <c r="T346" s="10"/>
      <c r="U346" s="15"/>
      <c r="V346" s="20"/>
      <c r="W346" s="80"/>
      <c r="Y346" s="21"/>
      <c r="Z346" s="21"/>
    </row>
    <row r="347" spans="1:26" ht="15.9" customHeight="1" x14ac:dyDescent="0.25">
      <c r="A347" s="6"/>
      <c r="F347" s="15"/>
      <c r="G347" s="15"/>
      <c r="H347" s="20"/>
      <c r="I347" s="15"/>
      <c r="J347" s="15"/>
      <c r="L347" s="15"/>
      <c r="M347" s="15"/>
      <c r="N347" s="15"/>
      <c r="O347" s="15"/>
      <c r="P347" s="15"/>
      <c r="Q347" s="15"/>
      <c r="R347" s="15"/>
      <c r="T347" s="10"/>
      <c r="U347" s="15"/>
      <c r="V347" s="20"/>
      <c r="W347" s="80"/>
      <c r="Y347" s="21"/>
      <c r="Z347" s="21"/>
    </row>
    <row r="348" spans="1:26" ht="15.9" customHeight="1" x14ac:dyDescent="0.25">
      <c r="A348" s="6"/>
      <c r="F348" s="15"/>
      <c r="G348" s="15"/>
      <c r="H348" s="20"/>
      <c r="I348" s="15"/>
      <c r="J348" s="15"/>
      <c r="L348" s="15"/>
      <c r="M348" s="15"/>
      <c r="N348" s="15"/>
      <c r="O348" s="15"/>
      <c r="P348" s="15"/>
      <c r="Q348" s="15"/>
      <c r="R348" s="15"/>
      <c r="T348" s="10"/>
      <c r="U348" s="15"/>
      <c r="V348" s="20"/>
      <c r="W348" s="80"/>
      <c r="Y348" s="21"/>
      <c r="Z348" s="21"/>
    </row>
    <row r="349" spans="1:26" ht="15.9" customHeight="1" x14ac:dyDescent="0.25">
      <c r="A349" s="6"/>
      <c r="F349" s="15"/>
      <c r="G349" s="15"/>
      <c r="H349" s="20"/>
      <c r="I349" s="15"/>
      <c r="J349" s="15"/>
      <c r="L349" s="15"/>
      <c r="M349" s="15"/>
      <c r="N349" s="15"/>
      <c r="O349" s="15"/>
      <c r="P349" s="15"/>
      <c r="Q349" s="15"/>
      <c r="R349" s="15"/>
      <c r="T349" s="10"/>
      <c r="U349" s="15"/>
      <c r="V349" s="20"/>
      <c r="W349" s="80"/>
      <c r="Y349" s="21"/>
      <c r="Z349" s="21"/>
    </row>
    <row r="350" spans="1:26" ht="15.9" customHeight="1" x14ac:dyDescent="0.25">
      <c r="A350" s="6"/>
      <c r="F350" s="15"/>
      <c r="G350" s="15"/>
      <c r="H350" s="20"/>
      <c r="I350" s="15"/>
      <c r="J350" s="15"/>
      <c r="L350" s="15"/>
      <c r="M350" s="15"/>
      <c r="N350" s="15"/>
      <c r="O350" s="15"/>
      <c r="P350" s="15"/>
      <c r="Q350" s="15"/>
      <c r="R350" s="15"/>
      <c r="T350" s="10"/>
      <c r="U350" s="15"/>
      <c r="V350" s="20"/>
      <c r="W350" s="80"/>
      <c r="Y350" s="21"/>
      <c r="Z350" s="21"/>
    </row>
    <row r="351" spans="1:26" ht="15.9" customHeight="1" x14ac:dyDescent="0.25">
      <c r="A351" s="6"/>
      <c r="F351" s="15"/>
      <c r="G351" s="15"/>
      <c r="H351" s="20"/>
      <c r="I351" s="15"/>
      <c r="J351" s="15"/>
      <c r="L351" s="15"/>
      <c r="M351" s="15"/>
      <c r="N351" s="15"/>
      <c r="O351" s="15"/>
      <c r="P351" s="15"/>
      <c r="Q351" s="15"/>
      <c r="R351" s="15"/>
      <c r="T351" s="10"/>
      <c r="U351" s="15"/>
      <c r="V351" s="20"/>
      <c r="W351" s="80"/>
      <c r="Y351" s="21"/>
      <c r="Z351" s="21"/>
    </row>
    <row r="352" spans="1:26" ht="15.9" customHeight="1" x14ac:dyDescent="0.25">
      <c r="A352" s="6"/>
      <c r="F352" s="15"/>
      <c r="G352" s="15"/>
      <c r="H352" s="20"/>
      <c r="I352" s="15"/>
      <c r="J352" s="15"/>
      <c r="L352" s="15"/>
      <c r="M352" s="15"/>
      <c r="N352" s="15"/>
      <c r="O352" s="15"/>
      <c r="P352" s="15"/>
      <c r="Q352" s="15"/>
      <c r="R352" s="15"/>
      <c r="T352" s="10"/>
      <c r="U352" s="15"/>
      <c r="V352" s="20"/>
      <c r="W352" s="80"/>
      <c r="Y352" s="21"/>
      <c r="Z352" s="21"/>
    </row>
    <row r="353" spans="1:26" ht="15.9" customHeight="1" x14ac:dyDescent="0.25">
      <c r="A353" s="6"/>
      <c r="F353" s="15"/>
      <c r="G353" s="15"/>
      <c r="H353" s="20"/>
      <c r="I353" s="15"/>
      <c r="J353" s="15"/>
      <c r="L353" s="15"/>
      <c r="M353" s="15"/>
      <c r="N353" s="15"/>
      <c r="O353" s="15"/>
      <c r="P353" s="15"/>
      <c r="Q353" s="15"/>
      <c r="R353" s="15"/>
      <c r="T353" s="10"/>
      <c r="U353" s="15"/>
      <c r="V353" s="20"/>
      <c r="W353" s="80"/>
      <c r="Y353" s="21"/>
      <c r="Z353" s="21"/>
    </row>
    <row r="354" spans="1:26" ht="15.9" customHeight="1" x14ac:dyDescent="0.25">
      <c r="A354" s="6"/>
      <c r="F354" s="15"/>
      <c r="G354" s="15"/>
      <c r="H354" s="20"/>
      <c r="I354" s="15"/>
      <c r="J354" s="15"/>
      <c r="L354" s="15"/>
      <c r="M354" s="15"/>
      <c r="N354" s="15"/>
      <c r="O354" s="15"/>
      <c r="P354" s="15"/>
      <c r="Q354" s="15"/>
      <c r="R354" s="15"/>
      <c r="T354" s="10"/>
      <c r="U354" s="15"/>
      <c r="V354" s="20"/>
      <c r="W354" s="80"/>
      <c r="Y354" s="21"/>
      <c r="Z354" s="21"/>
    </row>
    <row r="355" spans="1:26" ht="15.9" customHeight="1" x14ac:dyDescent="0.25">
      <c r="A355" s="6"/>
      <c r="F355" s="15"/>
      <c r="G355" s="15"/>
      <c r="H355" s="20"/>
      <c r="I355" s="15"/>
      <c r="J355" s="15"/>
      <c r="L355" s="15"/>
      <c r="M355" s="15"/>
      <c r="N355" s="15"/>
      <c r="O355" s="15"/>
      <c r="P355" s="15"/>
      <c r="Q355" s="15"/>
      <c r="R355" s="15"/>
      <c r="T355" s="10"/>
      <c r="U355" s="15"/>
      <c r="V355" s="20"/>
      <c r="W355" s="80"/>
      <c r="Y355" s="21"/>
      <c r="Z355" s="21"/>
    </row>
    <row r="356" spans="1:26" ht="15.9" customHeight="1" x14ac:dyDescent="0.25">
      <c r="A356" s="6"/>
      <c r="F356" s="15"/>
      <c r="G356" s="15"/>
      <c r="H356" s="20"/>
      <c r="I356" s="15"/>
      <c r="J356" s="15"/>
      <c r="L356" s="15"/>
      <c r="M356" s="15"/>
      <c r="N356" s="15"/>
      <c r="O356" s="15"/>
      <c r="P356" s="15"/>
      <c r="Q356" s="15"/>
      <c r="R356" s="15"/>
      <c r="T356" s="10"/>
      <c r="U356" s="15"/>
      <c r="V356" s="20"/>
      <c r="W356" s="80"/>
      <c r="Y356" s="21"/>
      <c r="Z356" s="21"/>
    </row>
    <row r="357" spans="1:26" ht="15.9" customHeight="1" x14ac:dyDescent="0.25">
      <c r="A357" s="6"/>
      <c r="F357" s="15"/>
      <c r="G357" s="15"/>
      <c r="H357" s="20"/>
      <c r="I357" s="15"/>
      <c r="J357" s="15"/>
      <c r="L357" s="15"/>
      <c r="M357" s="15"/>
      <c r="N357" s="15"/>
      <c r="O357" s="15"/>
      <c r="P357" s="15"/>
      <c r="Q357" s="15"/>
      <c r="R357" s="15"/>
      <c r="T357" s="10"/>
      <c r="U357" s="15"/>
      <c r="V357" s="20"/>
      <c r="W357" s="80"/>
      <c r="Y357" s="21"/>
      <c r="Z357" s="21"/>
    </row>
    <row r="358" spans="1:26" ht="15.9" customHeight="1" x14ac:dyDescent="0.25">
      <c r="A358" s="6"/>
      <c r="F358" s="15"/>
      <c r="G358" s="15"/>
      <c r="H358" s="20"/>
      <c r="I358" s="15"/>
      <c r="J358" s="15"/>
      <c r="L358" s="15"/>
      <c r="M358" s="15"/>
      <c r="N358" s="15"/>
      <c r="O358" s="15"/>
      <c r="P358" s="15"/>
      <c r="Q358" s="15"/>
      <c r="R358" s="15"/>
      <c r="T358" s="10"/>
      <c r="U358" s="15"/>
      <c r="V358" s="20"/>
      <c r="W358" s="80"/>
      <c r="Y358" s="21"/>
      <c r="Z358" s="21"/>
    </row>
    <row r="359" spans="1:26" ht="15.9" customHeight="1" x14ac:dyDescent="0.25">
      <c r="A359" s="6"/>
      <c r="F359" s="15"/>
      <c r="G359" s="15"/>
      <c r="H359" s="20"/>
      <c r="I359" s="15"/>
      <c r="J359" s="15"/>
      <c r="L359" s="15"/>
      <c r="M359" s="15"/>
      <c r="N359" s="15"/>
      <c r="O359" s="15"/>
      <c r="P359" s="15"/>
      <c r="Q359" s="15"/>
      <c r="R359" s="15"/>
      <c r="T359" s="10"/>
      <c r="U359" s="15"/>
      <c r="V359" s="20"/>
      <c r="W359" s="80"/>
      <c r="Y359" s="21"/>
      <c r="Z359" s="21"/>
    </row>
    <row r="360" spans="1:26" ht="15.9" customHeight="1" x14ac:dyDescent="0.25">
      <c r="A360" s="6"/>
      <c r="F360" s="15"/>
      <c r="G360" s="15"/>
      <c r="H360" s="20"/>
      <c r="I360" s="15"/>
      <c r="J360" s="15"/>
      <c r="L360" s="15"/>
      <c r="M360" s="15"/>
      <c r="N360" s="15"/>
      <c r="O360" s="15"/>
      <c r="P360" s="15"/>
      <c r="Q360" s="15"/>
      <c r="R360" s="15"/>
      <c r="T360" s="10"/>
      <c r="U360" s="15"/>
      <c r="V360" s="20"/>
      <c r="W360" s="80"/>
      <c r="Y360" s="21"/>
      <c r="Z360" s="21"/>
    </row>
    <row r="361" spans="1:26" ht="15.9" customHeight="1" x14ac:dyDescent="0.25">
      <c r="A361" s="6"/>
      <c r="F361" s="15"/>
      <c r="G361" s="15"/>
      <c r="H361" s="20"/>
      <c r="I361" s="15"/>
      <c r="J361" s="15"/>
      <c r="L361" s="15"/>
      <c r="M361" s="15"/>
      <c r="N361" s="15"/>
      <c r="O361" s="15"/>
      <c r="P361" s="15"/>
      <c r="Q361" s="15"/>
      <c r="R361" s="15"/>
      <c r="T361" s="10"/>
      <c r="U361" s="15"/>
      <c r="V361" s="20"/>
      <c r="W361" s="80"/>
      <c r="Y361" s="21"/>
      <c r="Z361" s="21"/>
    </row>
    <row r="362" spans="1:26" ht="15.9" customHeight="1" x14ac:dyDescent="0.25">
      <c r="A362" s="6"/>
      <c r="F362" s="15"/>
      <c r="G362" s="15"/>
      <c r="H362" s="20"/>
      <c r="I362" s="15"/>
      <c r="J362" s="15"/>
      <c r="L362" s="15"/>
      <c r="M362" s="15"/>
      <c r="N362" s="15"/>
      <c r="O362" s="15"/>
      <c r="P362" s="15"/>
      <c r="Q362" s="15"/>
      <c r="R362" s="15"/>
      <c r="T362" s="10"/>
      <c r="U362" s="15"/>
      <c r="V362" s="20"/>
      <c r="W362" s="80"/>
      <c r="Y362" s="21"/>
      <c r="Z362" s="21"/>
    </row>
    <row r="363" spans="1:26" ht="15.9" customHeight="1" x14ac:dyDescent="0.25">
      <c r="A363" s="6"/>
      <c r="F363" s="15"/>
      <c r="G363" s="15"/>
      <c r="H363" s="20"/>
      <c r="I363" s="15"/>
      <c r="J363" s="15"/>
      <c r="L363" s="15"/>
      <c r="M363" s="15"/>
      <c r="N363" s="15"/>
      <c r="O363" s="15"/>
      <c r="P363" s="15"/>
      <c r="Q363" s="15"/>
      <c r="R363" s="15"/>
      <c r="T363" s="10"/>
      <c r="U363" s="15"/>
      <c r="V363" s="20"/>
      <c r="W363" s="80"/>
      <c r="Y363" s="21"/>
      <c r="Z363" s="21"/>
    </row>
    <row r="364" spans="1:26" ht="15.9" customHeight="1" x14ac:dyDescent="0.25">
      <c r="A364" s="6"/>
      <c r="F364" s="15"/>
      <c r="G364" s="15"/>
      <c r="H364" s="20"/>
      <c r="I364" s="15"/>
      <c r="J364" s="15"/>
      <c r="L364" s="15"/>
      <c r="M364" s="15"/>
      <c r="N364" s="15"/>
      <c r="O364" s="15"/>
      <c r="P364" s="15"/>
      <c r="Q364" s="15"/>
      <c r="R364" s="15"/>
      <c r="T364" s="10"/>
      <c r="U364" s="15"/>
      <c r="V364" s="20"/>
      <c r="W364" s="80"/>
      <c r="Y364" s="21"/>
      <c r="Z364" s="21"/>
    </row>
    <row r="365" spans="1:26" ht="15.9" customHeight="1" x14ac:dyDescent="0.25">
      <c r="A365" s="6"/>
      <c r="F365" s="15"/>
      <c r="G365" s="15"/>
      <c r="H365" s="20"/>
      <c r="I365" s="15"/>
      <c r="J365" s="15"/>
      <c r="L365" s="15"/>
      <c r="M365" s="15"/>
      <c r="N365" s="15"/>
      <c r="O365" s="15"/>
      <c r="P365" s="15"/>
      <c r="Q365" s="15"/>
      <c r="R365" s="15"/>
      <c r="T365" s="10"/>
      <c r="U365" s="15"/>
      <c r="V365" s="20"/>
      <c r="W365" s="80"/>
      <c r="Y365" s="21"/>
      <c r="Z365" s="21"/>
    </row>
    <row r="366" spans="1:26" ht="15.9" customHeight="1" x14ac:dyDescent="0.25">
      <c r="A366" s="6"/>
      <c r="F366" s="15"/>
      <c r="G366" s="15"/>
      <c r="H366" s="20"/>
      <c r="I366" s="15"/>
      <c r="J366" s="15"/>
      <c r="L366" s="15"/>
      <c r="M366" s="15"/>
      <c r="N366" s="15"/>
      <c r="O366" s="15"/>
      <c r="P366" s="15"/>
      <c r="Q366" s="15"/>
      <c r="R366" s="15"/>
      <c r="T366" s="10"/>
      <c r="U366" s="15"/>
      <c r="V366" s="20"/>
      <c r="W366" s="80"/>
      <c r="Y366" s="21"/>
      <c r="Z366" s="21"/>
    </row>
    <row r="367" spans="1:26" ht="15.9" customHeight="1" x14ac:dyDescent="0.25">
      <c r="A367" s="6"/>
      <c r="F367" s="15"/>
      <c r="G367" s="15"/>
      <c r="H367" s="20"/>
      <c r="I367" s="15"/>
      <c r="J367" s="15"/>
      <c r="L367" s="15"/>
      <c r="M367" s="15"/>
      <c r="N367" s="15"/>
      <c r="O367" s="15"/>
      <c r="P367" s="15"/>
      <c r="Q367" s="15"/>
      <c r="R367" s="15"/>
      <c r="T367" s="10"/>
      <c r="U367" s="15"/>
      <c r="V367" s="20"/>
      <c r="W367" s="80"/>
      <c r="Y367" s="21"/>
      <c r="Z367" s="21"/>
    </row>
    <row r="368" spans="1:26" ht="15.9" customHeight="1" x14ac:dyDescent="0.25">
      <c r="A368" s="6"/>
      <c r="F368" s="15"/>
      <c r="G368" s="15"/>
      <c r="H368" s="20"/>
      <c r="I368" s="15"/>
      <c r="J368" s="15"/>
      <c r="L368" s="15"/>
      <c r="M368" s="15"/>
      <c r="N368" s="15"/>
      <c r="O368" s="15"/>
      <c r="P368" s="15"/>
      <c r="Q368" s="15"/>
      <c r="R368" s="15"/>
      <c r="T368" s="10"/>
      <c r="U368" s="15"/>
      <c r="V368" s="20"/>
      <c r="W368" s="80"/>
      <c r="Y368" s="21"/>
      <c r="Z368" s="21"/>
    </row>
    <row r="369" spans="1:26" ht="15.9" customHeight="1" x14ac:dyDescent="0.25">
      <c r="A369" s="6"/>
      <c r="F369" s="15"/>
      <c r="G369" s="15"/>
      <c r="H369" s="20"/>
      <c r="I369" s="15"/>
      <c r="J369" s="15"/>
      <c r="L369" s="15"/>
      <c r="M369" s="15"/>
      <c r="N369" s="15"/>
      <c r="O369" s="15"/>
      <c r="P369" s="15"/>
      <c r="Q369" s="15"/>
      <c r="R369" s="15"/>
      <c r="T369" s="10"/>
      <c r="U369" s="15"/>
      <c r="V369" s="20"/>
      <c r="W369" s="80"/>
      <c r="Y369" s="21"/>
      <c r="Z369" s="21"/>
    </row>
    <row r="370" spans="1:26" ht="15.9" customHeight="1" x14ac:dyDescent="0.25">
      <c r="A370" s="6"/>
      <c r="F370" s="15"/>
      <c r="G370" s="15"/>
      <c r="H370" s="20"/>
      <c r="I370" s="15"/>
      <c r="J370" s="15"/>
      <c r="L370" s="15"/>
      <c r="M370" s="15"/>
      <c r="N370" s="15"/>
      <c r="O370" s="15"/>
      <c r="P370" s="15"/>
      <c r="Q370" s="15"/>
      <c r="R370" s="15"/>
      <c r="T370" s="10"/>
      <c r="U370" s="15"/>
      <c r="V370" s="20"/>
      <c r="W370" s="80"/>
      <c r="Y370" s="21"/>
      <c r="Z370" s="21"/>
    </row>
    <row r="371" spans="1:26" ht="15.9" customHeight="1" x14ac:dyDescent="0.25">
      <c r="A371" s="6"/>
      <c r="F371" s="15"/>
      <c r="G371" s="15"/>
      <c r="H371" s="20"/>
      <c r="I371" s="15"/>
      <c r="J371" s="15"/>
      <c r="L371" s="15"/>
      <c r="M371" s="15"/>
      <c r="N371" s="15"/>
      <c r="O371" s="15"/>
      <c r="P371" s="15"/>
      <c r="Q371" s="15"/>
      <c r="R371" s="15"/>
      <c r="T371" s="10"/>
      <c r="U371" s="15"/>
      <c r="V371" s="20"/>
      <c r="W371" s="80"/>
      <c r="Y371" s="21"/>
      <c r="Z371" s="21"/>
    </row>
    <row r="372" spans="1:26" ht="15.9" customHeight="1" x14ac:dyDescent="0.25">
      <c r="A372" s="6"/>
      <c r="F372" s="15"/>
      <c r="G372" s="15"/>
      <c r="H372" s="20"/>
      <c r="I372" s="15"/>
      <c r="J372" s="15"/>
      <c r="L372" s="15"/>
      <c r="M372" s="15"/>
      <c r="N372" s="15"/>
      <c r="O372" s="15"/>
      <c r="P372" s="15"/>
      <c r="Q372" s="15"/>
      <c r="R372" s="15"/>
      <c r="T372" s="10"/>
      <c r="U372" s="15"/>
      <c r="V372" s="20"/>
      <c r="W372" s="80"/>
      <c r="Y372" s="21"/>
      <c r="Z372" s="21"/>
    </row>
    <row r="373" spans="1:26" ht="15.9" customHeight="1" x14ac:dyDescent="0.25">
      <c r="A373" s="6"/>
      <c r="F373" s="15"/>
      <c r="G373" s="15"/>
      <c r="H373" s="20"/>
      <c r="I373" s="15"/>
      <c r="J373" s="15"/>
      <c r="L373" s="15"/>
      <c r="M373" s="15"/>
      <c r="N373" s="15"/>
      <c r="O373" s="15"/>
      <c r="P373" s="15"/>
      <c r="Q373" s="15"/>
      <c r="R373" s="15"/>
      <c r="T373" s="10"/>
      <c r="U373" s="15"/>
      <c r="V373" s="20"/>
      <c r="W373" s="80"/>
      <c r="Y373" s="21"/>
      <c r="Z373" s="21"/>
    </row>
    <row r="374" spans="1:26" ht="15.9" customHeight="1" x14ac:dyDescent="0.25">
      <c r="A374" s="6"/>
      <c r="F374" s="15"/>
      <c r="G374" s="15"/>
      <c r="H374" s="20"/>
      <c r="I374" s="15"/>
      <c r="J374" s="15"/>
      <c r="L374" s="15"/>
      <c r="M374" s="15"/>
      <c r="N374" s="15"/>
      <c r="O374" s="15"/>
      <c r="P374" s="15"/>
      <c r="Q374" s="15"/>
      <c r="R374" s="15"/>
      <c r="T374" s="10"/>
      <c r="U374" s="15"/>
      <c r="V374" s="20"/>
      <c r="W374" s="80"/>
      <c r="Y374" s="21"/>
      <c r="Z374" s="21"/>
    </row>
    <row r="375" spans="1:26" ht="15.9" customHeight="1" x14ac:dyDescent="0.25">
      <c r="A375" s="6"/>
      <c r="F375" s="15"/>
      <c r="G375" s="15"/>
      <c r="H375" s="20"/>
      <c r="I375" s="15"/>
      <c r="J375" s="15"/>
      <c r="L375" s="15"/>
      <c r="M375" s="15"/>
      <c r="N375" s="15"/>
      <c r="O375" s="15"/>
      <c r="P375" s="15"/>
      <c r="Q375" s="15"/>
      <c r="R375" s="15"/>
      <c r="T375" s="10"/>
      <c r="U375" s="15"/>
      <c r="V375" s="20"/>
      <c r="W375" s="80"/>
      <c r="Y375" s="21"/>
      <c r="Z375" s="21"/>
    </row>
    <row r="376" spans="1:26" ht="15.9" customHeight="1" x14ac:dyDescent="0.25">
      <c r="A376" s="6"/>
      <c r="F376" s="15"/>
      <c r="G376" s="15"/>
      <c r="H376" s="20"/>
      <c r="I376" s="15"/>
      <c r="J376" s="15"/>
      <c r="L376" s="15"/>
      <c r="M376" s="15"/>
      <c r="N376" s="15"/>
      <c r="O376" s="15"/>
      <c r="P376" s="15"/>
      <c r="Q376" s="15"/>
      <c r="R376" s="15"/>
      <c r="T376" s="10"/>
      <c r="U376" s="15"/>
      <c r="V376" s="20"/>
      <c r="W376" s="80"/>
      <c r="Y376" s="21"/>
      <c r="Z376" s="21"/>
    </row>
    <row r="377" spans="1:26" ht="15.9" customHeight="1" x14ac:dyDescent="0.25">
      <c r="A377" s="6"/>
      <c r="F377" s="15"/>
      <c r="G377" s="15"/>
      <c r="H377" s="20"/>
      <c r="I377" s="15"/>
      <c r="J377" s="15"/>
      <c r="L377" s="15"/>
      <c r="M377" s="15"/>
      <c r="N377" s="15"/>
      <c r="O377" s="15"/>
      <c r="P377" s="15"/>
      <c r="Q377" s="15"/>
      <c r="R377" s="15"/>
      <c r="T377" s="10"/>
      <c r="U377" s="15"/>
      <c r="V377" s="20"/>
      <c r="W377" s="80"/>
      <c r="Y377" s="21"/>
      <c r="Z377" s="21"/>
    </row>
    <row r="378" spans="1:26" ht="15.9" customHeight="1" x14ac:dyDescent="0.25">
      <c r="A378" s="6"/>
      <c r="F378" s="15"/>
      <c r="G378" s="15"/>
      <c r="H378" s="20"/>
      <c r="I378" s="15"/>
      <c r="J378" s="15"/>
      <c r="L378" s="15"/>
      <c r="M378" s="15"/>
      <c r="N378" s="15"/>
      <c r="O378" s="15"/>
      <c r="P378" s="15"/>
      <c r="Q378" s="15"/>
      <c r="R378" s="15"/>
      <c r="T378" s="10"/>
      <c r="U378" s="15"/>
      <c r="V378" s="20"/>
      <c r="W378" s="80"/>
      <c r="Y378" s="21"/>
      <c r="Z378" s="21"/>
    </row>
    <row r="379" spans="1:26" ht="15.9" customHeight="1" x14ac:dyDescent="0.25">
      <c r="A379" s="6"/>
      <c r="F379" s="15"/>
      <c r="G379" s="15"/>
      <c r="H379" s="20"/>
      <c r="I379" s="15"/>
      <c r="J379" s="15"/>
      <c r="L379" s="15"/>
      <c r="M379" s="15"/>
      <c r="N379" s="15"/>
      <c r="O379" s="15"/>
      <c r="P379" s="15"/>
      <c r="Q379" s="15"/>
      <c r="R379" s="15"/>
      <c r="T379" s="10"/>
      <c r="U379" s="15"/>
      <c r="V379" s="20"/>
      <c r="W379" s="80"/>
      <c r="Y379" s="21"/>
      <c r="Z379" s="21"/>
    </row>
    <row r="380" spans="1:26" ht="15.9" customHeight="1" x14ac:dyDescent="0.25">
      <c r="A380" s="6"/>
      <c r="F380" s="15"/>
      <c r="G380" s="15"/>
      <c r="H380" s="20"/>
      <c r="I380" s="15"/>
      <c r="J380" s="15"/>
      <c r="L380" s="15"/>
      <c r="M380" s="15"/>
      <c r="N380" s="15"/>
      <c r="O380" s="15"/>
      <c r="P380" s="15"/>
      <c r="Q380" s="15"/>
      <c r="R380" s="15"/>
      <c r="T380" s="10"/>
      <c r="U380" s="15"/>
      <c r="V380" s="20"/>
      <c r="W380" s="80"/>
      <c r="Y380" s="21"/>
      <c r="Z380" s="21"/>
    </row>
    <row r="381" spans="1:26" ht="15.9" customHeight="1" x14ac:dyDescent="0.25">
      <c r="A381" s="6"/>
      <c r="F381" s="15"/>
      <c r="G381" s="15"/>
      <c r="H381" s="20"/>
      <c r="I381" s="15"/>
      <c r="J381" s="15"/>
      <c r="L381" s="15"/>
      <c r="M381" s="15"/>
      <c r="N381" s="15"/>
      <c r="O381" s="15"/>
      <c r="P381" s="15"/>
      <c r="Q381" s="15"/>
      <c r="R381" s="15"/>
      <c r="T381" s="10"/>
      <c r="U381" s="15"/>
      <c r="V381" s="20"/>
      <c r="W381" s="80"/>
      <c r="Y381" s="21"/>
      <c r="Z381" s="21"/>
    </row>
    <row r="382" spans="1:26" ht="15.9" customHeight="1" x14ac:dyDescent="0.25">
      <c r="A382" s="6"/>
      <c r="F382" s="15"/>
      <c r="G382" s="15"/>
      <c r="H382" s="20"/>
      <c r="I382" s="15"/>
      <c r="J382" s="15"/>
      <c r="L382" s="15"/>
      <c r="M382" s="15"/>
      <c r="N382" s="15"/>
      <c r="O382" s="15"/>
      <c r="P382" s="15"/>
      <c r="Q382" s="15"/>
      <c r="R382" s="15"/>
      <c r="T382" s="10"/>
      <c r="U382" s="15"/>
      <c r="V382" s="20"/>
      <c r="W382" s="80"/>
      <c r="Y382" s="21"/>
      <c r="Z382" s="21"/>
    </row>
    <row r="383" spans="1:26" ht="15.9" customHeight="1" x14ac:dyDescent="0.25">
      <c r="A383" s="6"/>
      <c r="F383" s="15"/>
      <c r="G383" s="15"/>
      <c r="H383" s="20"/>
      <c r="I383" s="15"/>
      <c r="J383" s="15"/>
      <c r="L383" s="15"/>
      <c r="M383" s="15"/>
      <c r="N383" s="15"/>
      <c r="O383" s="15"/>
      <c r="P383" s="15"/>
      <c r="Q383" s="15"/>
      <c r="R383" s="15"/>
      <c r="T383" s="10"/>
      <c r="U383" s="15"/>
      <c r="V383" s="20"/>
      <c r="W383" s="80"/>
      <c r="Y383" s="21"/>
      <c r="Z383" s="21"/>
    </row>
    <row r="384" spans="1:26" ht="15.9" customHeight="1" x14ac:dyDescent="0.25">
      <c r="A384" s="6"/>
      <c r="F384" s="15"/>
      <c r="G384" s="15"/>
      <c r="H384" s="20"/>
      <c r="I384" s="15"/>
      <c r="J384" s="15"/>
      <c r="L384" s="15"/>
      <c r="M384" s="15"/>
      <c r="N384" s="15"/>
      <c r="O384" s="15"/>
      <c r="P384" s="15"/>
      <c r="Q384" s="15"/>
      <c r="R384" s="15"/>
      <c r="T384" s="10"/>
      <c r="U384" s="15"/>
      <c r="V384" s="20"/>
      <c r="W384" s="80"/>
      <c r="Y384" s="21"/>
      <c r="Z384" s="21"/>
    </row>
    <row r="385" spans="1:26" ht="15.9" customHeight="1" x14ac:dyDescent="0.25">
      <c r="A385" s="6"/>
      <c r="F385" s="15"/>
      <c r="G385" s="15"/>
      <c r="H385" s="20"/>
      <c r="I385" s="15"/>
      <c r="J385" s="15"/>
      <c r="L385" s="15"/>
      <c r="M385" s="15"/>
      <c r="N385" s="15"/>
      <c r="O385" s="15"/>
      <c r="P385" s="15"/>
      <c r="Q385" s="15"/>
      <c r="R385" s="15"/>
      <c r="T385" s="10"/>
      <c r="U385" s="15"/>
      <c r="V385" s="20"/>
      <c r="W385" s="80"/>
      <c r="Y385" s="21"/>
      <c r="Z385" s="21"/>
    </row>
    <row r="386" spans="1:26" ht="15.9" customHeight="1" x14ac:dyDescent="0.25">
      <c r="A386" s="6"/>
      <c r="F386" s="15"/>
      <c r="G386" s="15"/>
      <c r="H386" s="20"/>
      <c r="I386" s="15"/>
      <c r="J386" s="15"/>
      <c r="L386" s="15"/>
      <c r="M386" s="15"/>
      <c r="N386" s="15"/>
      <c r="O386" s="15"/>
      <c r="P386" s="15"/>
      <c r="Q386" s="15"/>
      <c r="R386" s="15"/>
      <c r="T386" s="10"/>
      <c r="U386" s="15"/>
      <c r="V386" s="20"/>
      <c r="W386" s="80"/>
      <c r="Y386" s="21"/>
      <c r="Z386" s="21"/>
    </row>
    <row r="387" spans="1:26" ht="15.9" customHeight="1" x14ac:dyDescent="0.25">
      <c r="A387" s="6"/>
      <c r="F387" s="15"/>
      <c r="G387" s="15"/>
      <c r="H387" s="20"/>
      <c r="I387" s="15"/>
      <c r="J387" s="15"/>
      <c r="L387" s="15"/>
      <c r="M387" s="15"/>
      <c r="N387" s="15"/>
      <c r="O387" s="15"/>
      <c r="P387" s="15"/>
      <c r="Q387" s="15"/>
      <c r="R387" s="15"/>
      <c r="T387" s="10"/>
      <c r="U387" s="15"/>
      <c r="V387" s="20"/>
      <c r="W387" s="80"/>
      <c r="Y387" s="21"/>
      <c r="Z387" s="21"/>
    </row>
    <row r="388" spans="1:26" ht="15.9" customHeight="1" x14ac:dyDescent="0.25">
      <c r="A388" s="6"/>
      <c r="F388" s="15"/>
      <c r="G388" s="15"/>
      <c r="H388" s="20"/>
      <c r="I388" s="15"/>
      <c r="J388" s="15"/>
      <c r="L388" s="15"/>
      <c r="M388" s="15"/>
      <c r="N388" s="15"/>
      <c r="O388" s="15"/>
      <c r="P388" s="15"/>
      <c r="Q388" s="15"/>
      <c r="R388" s="15"/>
      <c r="T388" s="10"/>
      <c r="U388" s="15"/>
      <c r="V388" s="20"/>
      <c r="W388" s="80"/>
      <c r="Y388" s="21"/>
      <c r="Z388" s="21"/>
    </row>
    <row r="389" spans="1:26" ht="15.9" customHeight="1" x14ac:dyDescent="0.25">
      <c r="A389" s="6"/>
      <c r="F389" s="15"/>
      <c r="G389" s="15"/>
      <c r="H389" s="20"/>
      <c r="I389" s="15"/>
      <c r="J389" s="15"/>
      <c r="L389" s="15"/>
      <c r="M389" s="15"/>
      <c r="N389" s="15"/>
      <c r="O389" s="15"/>
      <c r="P389" s="15"/>
      <c r="Q389" s="15"/>
      <c r="R389" s="15"/>
      <c r="T389" s="10"/>
      <c r="U389" s="15"/>
      <c r="V389" s="20"/>
      <c r="W389" s="80"/>
      <c r="Y389" s="21"/>
      <c r="Z389" s="21"/>
    </row>
    <row r="390" spans="1:26" ht="15.9" customHeight="1" x14ac:dyDescent="0.25">
      <c r="A390" s="6"/>
      <c r="F390" s="15"/>
      <c r="G390" s="15"/>
      <c r="H390" s="20"/>
      <c r="I390" s="15"/>
      <c r="J390" s="15"/>
      <c r="L390" s="15"/>
      <c r="M390" s="15"/>
      <c r="N390" s="15"/>
      <c r="O390" s="15"/>
      <c r="P390" s="15"/>
      <c r="Q390" s="15"/>
      <c r="R390" s="15"/>
      <c r="T390" s="10"/>
      <c r="U390" s="15"/>
      <c r="V390" s="20"/>
      <c r="W390" s="80"/>
      <c r="Y390" s="21"/>
      <c r="Z390" s="21"/>
    </row>
    <row r="391" spans="1:26" ht="15.9" customHeight="1" x14ac:dyDescent="0.25">
      <c r="A391" s="6"/>
      <c r="F391" s="15"/>
      <c r="G391" s="15"/>
      <c r="H391" s="20"/>
      <c r="I391" s="15"/>
      <c r="J391" s="15"/>
      <c r="L391" s="15"/>
      <c r="M391" s="15"/>
      <c r="N391" s="15"/>
      <c r="O391" s="15"/>
      <c r="P391" s="15"/>
      <c r="Q391" s="15"/>
      <c r="R391" s="15"/>
      <c r="T391" s="10"/>
      <c r="U391" s="15"/>
      <c r="V391" s="20"/>
      <c r="W391" s="80"/>
      <c r="Y391" s="21"/>
      <c r="Z391" s="21"/>
    </row>
    <row r="392" spans="1:26" ht="15.9" customHeight="1" x14ac:dyDescent="0.25">
      <c r="A392" s="6"/>
      <c r="F392" s="15"/>
      <c r="G392" s="15"/>
      <c r="H392" s="20"/>
      <c r="I392" s="15"/>
      <c r="J392" s="15"/>
      <c r="L392" s="15"/>
      <c r="M392" s="15"/>
      <c r="N392" s="15"/>
      <c r="O392" s="15"/>
      <c r="P392" s="15"/>
      <c r="Q392" s="15"/>
      <c r="R392" s="15"/>
      <c r="T392" s="10"/>
      <c r="U392" s="15"/>
      <c r="V392" s="20"/>
      <c r="W392" s="80"/>
      <c r="Y392" s="21"/>
      <c r="Z392" s="21"/>
    </row>
    <row r="393" spans="1:26" ht="15.9" customHeight="1" x14ac:dyDescent="0.25">
      <c r="A393" s="6"/>
      <c r="F393" s="15"/>
      <c r="G393" s="15"/>
      <c r="H393" s="20"/>
      <c r="I393" s="15"/>
      <c r="J393" s="15"/>
      <c r="L393" s="15"/>
      <c r="M393" s="15"/>
      <c r="N393" s="15"/>
      <c r="O393" s="15"/>
      <c r="P393" s="15"/>
      <c r="Q393" s="15"/>
      <c r="R393" s="15"/>
      <c r="T393" s="10"/>
      <c r="U393" s="15"/>
      <c r="V393" s="20"/>
      <c r="W393" s="80"/>
      <c r="Y393" s="21"/>
      <c r="Z393" s="21"/>
    </row>
    <row r="394" spans="1:26" ht="15.9" customHeight="1" x14ac:dyDescent="0.25">
      <c r="A394" s="6"/>
      <c r="F394" s="15"/>
      <c r="G394" s="15"/>
      <c r="H394" s="20"/>
      <c r="I394" s="15"/>
      <c r="J394" s="15"/>
      <c r="L394" s="15"/>
      <c r="M394" s="15"/>
      <c r="N394" s="15"/>
      <c r="O394" s="15"/>
      <c r="P394" s="15"/>
      <c r="Q394" s="15"/>
      <c r="R394" s="15"/>
      <c r="T394" s="10"/>
      <c r="U394" s="15"/>
      <c r="V394" s="20"/>
      <c r="W394" s="80"/>
      <c r="Y394" s="21"/>
      <c r="Z394" s="21"/>
    </row>
    <row r="395" spans="1:26" ht="15.9" customHeight="1" x14ac:dyDescent="0.25">
      <c r="A395" s="6"/>
      <c r="F395" s="15"/>
      <c r="G395" s="15"/>
      <c r="H395" s="20"/>
      <c r="I395" s="15"/>
      <c r="J395" s="15"/>
      <c r="L395" s="15"/>
      <c r="M395" s="15"/>
      <c r="N395" s="15"/>
      <c r="O395" s="15"/>
      <c r="P395" s="15"/>
      <c r="Q395" s="15"/>
      <c r="R395" s="15"/>
      <c r="T395" s="10"/>
      <c r="U395" s="15"/>
      <c r="V395" s="20"/>
      <c r="W395" s="80"/>
      <c r="Y395" s="21"/>
      <c r="Z395" s="21"/>
    </row>
    <row r="396" spans="1:26" ht="15.9" customHeight="1" x14ac:dyDescent="0.25">
      <c r="A396" s="6"/>
      <c r="F396" s="15"/>
      <c r="G396" s="15"/>
      <c r="H396" s="20"/>
      <c r="I396" s="15"/>
      <c r="J396" s="15"/>
      <c r="L396" s="15"/>
      <c r="M396" s="15"/>
      <c r="N396" s="15"/>
      <c r="O396" s="15"/>
      <c r="P396" s="15"/>
      <c r="Q396" s="15"/>
      <c r="R396" s="15"/>
      <c r="T396" s="10"/>
      <c r="U396" s="15"/>
      <c r="V396" s="20"/>
      <c r="W396" s="80"/>
      <c r="Y396" s="21"/>
      <c r="Z396" s="21"/>
    </row>
    <row r="397" spans="1:26" ht="15.9" customHeight="1" x14ac:dyDescent="0.25">
      <c r="A397" s="6"/>
      <c r="F397" s="15"/>
      <c r="G397" s="15"/>
      <c r="H397" s="20"/>
      <c r="I397" s="15"/>
      <c r="J397" s="15"/>
      <c r="L397" s="15"/>
      <c r="M397" s="15"/>
      <c r="N397" s="15"/>
      <c r="O397" s="15"/>
      <c r="P397" s="15"/>
      <c r="Q397" s="15"/>
      <c r="R397" s="15"/>
      <c r="T397" s="10"/>
      <c r="U397" s="15"/>
      <c r="V397" s="20"/>
      <c r="W397" s="80"/>
      <c r="Y397" s="21"/>
      <c r="Z397" s="21"/>
    </row>
    <row r="398" spans="1:26" ht="15.9" customHeight="1" x14ac:dyDescent="0.25">
      <c r="A398" s="6"/>
      <c r="F398" s="15"/>
      <c r="G398" s="15"/>
      <c r="H398" s="20"/>
      <c r="I398" s="15"/>
      <c r="J398" s="15"/>
      <c r="L398" s="15"/>
      <c r="M398" s="15"/>
      <c r="N398" s="15"/>
      <c r="O398" s="15"/>
      <c r="P398" s="15"/>
      <c r="Q398" s="15"/>
      <c r="R398" s="15"/>
      <c r="T398" s="10"/>
      <c r="U398" s="15"/>
      <c r="V398" s="20"/>
      <c r="W398" s="80"/>
      <c r="Y398" s="21"/>
      <c r="Z398" s="21"/>
    </row>
    <row r="399" spans="1:26" ht="15.9" customHeight="1" x14ac:dyDescent="0.25">
      <c r="A399" s="6"/>
      <c r="F399" s="15"/>
      <c r="G399" s="15"/>
      <c r="H399" s="20"/>
      <c r="I399" s="15"/>
      <c r="J399" s="15"/>
      <c r="L399" s="15"/>
      <c r="M399" s="15"/>
      <c r="N399" s="15"/>
      <c r="O399" s="15"/>
      <c r="P399" s="15"/>
      <c r="Q399" s="15"/>
      <c r="R399" s="15"/>
      <c r="T399" s="10"/>
      <c r="U399" s="15"/>
      <c r="V399" s="20"/>
      <c r="W399" s="80"/>
      <c r="Y399" s="21"/>
      <c r="Z399" s="21"/>
    </row>
    <row r="400" spans="1:26" ht="15.9" customHeight="1" x14ac:dyDescent="0.25">
      <c r="A400" s="6"/>
      <c r="F400" s="15"/>
      <c r="G400" s="15"/>
      <c r="H400" s="20"/>
      <c r="I400" s="15"/>
      <c r="J400" s="15"/>
      <c r="L400" s="15"/>
      <c r="M400" s="15"/>
      <c r="N400" s="15"/>
      <c r="O400" s="15"/>
      <c r="P400" s="15"/>
      <c r="Q400" s="15"/>
      <c r="R400" s="15"/>
      <c r="T400" s="10"/>
      <c r="U400" s="15"/>
      <c r="V400" s="20"/>
      <c r="W400" s="80"/>
      <c r="Y400" s="21"/>
      <c r="Z400" s="21"/>
    </row>
    <row r="401" spans="1:26" ht="15.9" customHeight="1" x14ac:dyDescent="0.25">
      <c r="A401" s="6"/>
      <c r="F401" s="15"/>
      <c r="G401" s="15"/>
      <c r="H401" s="20"/>
      <c r="I401" s="15"/>
      <c r="J401" s="15"/>
      <c r="L401" s="15"/>
      <c r="M401" s="15"/>
      <c r="N401" s="15"/>
      <c r="O401" s="15"/>
      <c r="P401" s="15"/>
      <c r="Q401" s="15"/>
      <c r="R401" s="15"/>
      <c r="T401" s="10"/>
      <c r="U401" s="15"/>
      <c r="V401" s="20"/>
      <c r="W401" s="80"/>
      <c r="Y401" s="21"/>
      <c r="Z401" s="21"/>
    </row>
    <row r="402" spans="1:26" ht="15.9" customHeight="1" x14ac:dyDescent="0.25">
      <c r="A402" s="6"/>
      <c r="F402" s="15"/>
      <c r="G402" s="15"/>
      <c r="H402" s="20"/>
      <c r="I402" s="15"/>
      <c r="J402" s="15"/>
      <c r="L402" s="15"/>
      <c r="M402" s="15"/>
      <c r="N402" s="15"/>
      <c r="O402" s="15"/>
      <c r="P402" s="15"/>
      <c r="Q402" s="15"/>
      <c r="R402" s="15"/>
      <c r="T402" s="10"/>
      <c r="U402" s="15"/>
      <c r="V402" s="20"/>
      <c r="W402" s="80"/>
      <c r="Y402" s="21"/>
      <c r="Z402" s="21"/>
    </row>
    <row r="403" spans="1:26" ht="15.9" customHeight="1" x14ac:dyDescent="0.25">
      <c r="A403" s="6"/>
      <c r="F403" s="15"/>
      <c r="G403" s="15"/>
      <c r="H403" s="20"/>
      <c r="I403" s="15"/>
      <c r="J403" s="15"/>
      <c r="L403" s="15"/>
      <c r="M403" s="15"/>
      <c r="N403" s="15"/>
      <c r="O403" s="15"/>
      <c r="P403" s="15"/>
      <c r="Q403" s="15"/>
      <c r="R403" s="15"/>
      <c r="T403" s="10"/>
      <c r="U403" s="15"/>
      <c r="V403" s="20"/>
      <c r="W403" s="80"/>
      <c r="Y403" s="21"/>
      <c r="Z403" s="21"/>
    </row>
    <row r="404" spans="1:26" ht="15.9" customHeight="1" x14ac:dyDescent="0.25">
      <c r="A404" s="6"/>
      <c r="F404" s="15"/>
      <c r="G404" s="15"/>
      <c r="H404" s="20"/>
      <c r="I404" s="15"/>
      <c r="J404" s="15"/>
      <c r="L404" s="15"/>
      <c r="M404" s="15"/>
      <c r="N404" s="15"/>
      <c r="O404" s="15"/>
      <c r="P404" s="15"/>
      <c r="Q404" s="15"/>
      <c r="R404" s="15"/>
      <c r="T404" s="10"/>
      <c r="U404" s="15"/>
      <c r="V404" s="20"/>
      <c r="W404" s="80"/>
      <c r="Y404" s="21"/>
      <c r="Z404" s="21"/>
    </row>
    <row r="405" spans="1:26" ht="15.9" customHeight="1" x14ac:dyDescent="0.25">
      <c r="A405" s="6"/>
      <c r="F405" s="15"/>
      <c r="G405" s="15"/>
      <c r="H405" s="20"/>
      <c r="I405" s="15"/>
      <c r="J405" s="15"/>
      <c r="L405" s="15"/>
      <c r="M405" s="15"/>
      <c r="N405" s="15"/>
      <c r="O405" s="15"/>
      <c r="P405" s="15"/>
      <c r="Q405" s="15"/>
      <c r="R405" s="15"/>
      <c r="T405" s="10"/>
      <c r="U405" s="15"/>
      <c r="V405" s="20"/>
      <c r="W405" s="80"/>
      <c r="Y405" s="21"/>
      <c r="Z405" s="21"/>
    </row>
    <row r="406" spans="1:26" ht="15.9" customHeight="1" x14ac:dyDescent="0.25">
      <c r="A406" s="6"/>
      <c r="F406" s="15"/>
      <c r="G406" s="15"/>
      <c r="H406" s="20"/>
      <c r="I406" s="15"/>
      <c r="J406" s="15"/>
      <c r="L406" s="15"/>
      <c r="M406" s="15"/>
      <c r="N406" s="15"/>
      <c r="O406" s="15"/>
      <c r="P406" s="15"/>
      <c r="Q406" s="15"/>
      <c r="R406" s="15"/>
      <c r="T406" s="10"/>
      <c r="U406" s="15"/>
      <c r="V406" s="20"/>
      <c r="W406" s="80"/>
      <c r="Y406" s="21"/>
      <c r="Z406" s="21"/>
    </row>
    <row r="407" spans="1:26" ht="15.9" customHeight="1" x14ac:dyDescent="0.25">
      <c r="A407" s="6"/>
      <c r="F407" s="15"/>
      <c r="G407" s="15"/>
      <c r="H407" s="20"/>
      <c r="I407" s="15"/>
      <c r="J407" s="15"/>
      <c r="L407" s="15"/>
      <c r="M407" s="15"/>
      <c r="N407" s="15"/>
      <c r="O407" s="15"/>
      <c r="P407" s="15"/>
      <c r="Q407" s="15"/>
      <c r="R407" s="15"/>
      <c r="T407" s="10"/>
      <c r="U407" s="15"/>
      <c r="V407" s="20"/>
      <c r="W407" s="80"/>
      <c r="Y407" s="21"/>
      <c r="Z407" s="21"/>
    </row>
    <row r="408" spans="1:26" ht="15.9" customHeight="1" x14ac:dyDescent="0.25">
      <c r="A408" s="6"/>
      <c r="F408" s="15"/>
      <c r="G408" s="15"/>
      <c r="H408" s="20"/>
      <c r="I408" s="15"/>
      <c r="J408" s="15"/>
      <c r="L408" s="15"/>
      <c r="M408" s="15"/>
      <c r="N408" s="15"/>
      <c r="O408" s="15"/>
      <c r="P408" s="15"/>
      <c r="Q408" s="15"/>
      <c r="R408" s="15"/>
      <c r="T408" s="10"/>
      <c r="U408" s="15"/>
      <c r="V408" s="20"/>
      <c r="W408" s="80"/>
      <c r="Y408" s="21"/>
      <c r="Z408" s="21"/>
    </row>
    <row r="409" spans="1:26" ht="15.9" customHeight="1" x14ac:dyDescent="0.25">
      <c r="A409" s="6"/>
      <c r="F409" s="15"/>
      <c r="G409" s="15"/>
      <c r="H409" s="20"/>
      <c r="I409" s="15"/>
      <c r="J409" s="15"/>
      <c r="L409" s="15"/>
      <c r="M409" s="15"/>
      <c r="N409" s="15"/>
      <c r="O409" s="15"/>
      <c r="P409" s="15"/>
      <c r="Q409" s="15"/>
      <c r="R409" s="15"/>
      <c r="T409" s="10"/>
      <c r="U409" s="15"/>
      <c r="V409" s="20"/>
      <c r="W409" s="80"/>
      <c r="Y409" s="21"/>
      <c r="Z409" s="21"/>
    </row>
    <row r="410" spans="1:26" ht="15.9" customHeight="1" x14ac:dyDescent="0.25">
      <c r="A410" s="6"/>
      <c r="F410" s="15"/>
      <c r="G410" s="15"/>
      <c r="H410" s="20"/>
      <c r="I410" s="15"/>
      <c r="J410" s="15"/>
      <c r="L410" s="15"/>
      <c r="M410" s="15"/>
      <c r="N410" s="15"/>
      <c r="O410" s="15"/>
      <c r="P410" s="15"/>
      <c r="Q410" s="15"/>
      <c r="R410" s="15"/>
      <c r="T410" s="10"/>
      <c r="U410" s="15"/>
      <c r="V410" s="20"/>
      <c r="W410" s="80"/>
      <c r="Y410" s="21"/>
      <c r="Z410" s="21"/>
    </row>
    <row r="411" spans="1:26" ht="15.9" customHeight="1" x14ac:dyDescent="0.25">
      <c r="A411" s="6"/>
      <c r="F411" s="15"/>
      <c r="G411" s="15"/>
      <c r="H411" s="20"/>
      <c r="I411" s="15"/>
      <c r="J411" s="15"/>
      <c r="L411" s="15"/>
      <c r="M411" s="15"/>
      <c r="N411" s="15"/>
      <c r="O411" s="15"/>
      <c r="P411" s="15"/>
      <c r="Q411" s="15"/>
      <c r="R411" s="15"/>
      <c r="T411" s="10"/>
      <c r="U411" s="15"/>
      <c r="V411" s="20"/>
      <c r="W411" s="80"/>
      <c r="Y411" s="21"/>
      <c r="Z411" s="21"/>
    </row>
    <row r="412" spans="1:26" ht="15.9" customHeight="1" x14ac:dyDescent="0.25">
      <c r="A412" s="6"/>
      <c r="F412" s="15"/>
      <c r="G412" s="15"/>
      <c r="H412" s="20"/>
      <c r="I412" s="15"/>
      <c r="J412" s="15"/>
      <c r="L412" s="15"/>
      <c r="M412" s="15"/>
      <c r="N412" s="15"/>
      <c r="O412" s="15"/>
      <c r="P412" s="15"/>
      <c r="Q412" s="15"/>
      <c r="R412" s="15"/>
      <c r="T412" s="10"/>
      <c r="U412" s="15"/>
      <c r="V412" s="20"/>
      <c r="W412" s="80"/>
      <c r="Y412" s="21"/>
      <c r="Z412" s="21"/>
    </row>
    <row r="413" spans="1:26" ht="15.9" customHeight="1" x14ac:dyDescent="0.25">
      <c r="A413" s="6"/>
      <c r="F413" s="15"/>
      <c r="G413" s="15"/>
      <c r="H413" s="20"/>
      <c r="I413" s="15"/>
      <c r="J413" s="15"/>
      <c r="L413" s="15"/>
      <c r="M413" s="15"/>
      <c r="N413" s="15"/>
      <c r="O413" s="15"/>
      <c r="P413" s="15"/>
      <c r="Q413" s="15"/>
      <c r="R413" s="15"/>
      <c r="T413" s="10"/>
      <c r="U413" s="15"/>
      <c r="V413" s="20"/>
      <c r="W413" s="80"/>
      <c r="Y413" s="21"/>
      <c r="Z413" s="21"/>
    </row>
    <row r="414" spans="1:26" ht="15.9" customHeight="1" x14ac:dyDescent="0.25">
      <c r="A414" s="6"/>
      <c r="F414" s="15"/>
      <c r="G414" s="15"/>
      <c r="H414" s="20"/>
      <c r="I414" s="15"/>
      <c r="J414" s="15"/>
      <c r="L414" s="15"/>
      <c r="M414" s="15"/>
      <c r="N414" s="15"/>
      <c r="O414" s="15"/>
      <c r="P414" s="15"/>
      <c r="Q414" s="15"/>
      <c r="R414" s="15"/>
      <c r="T414" s="10"/>
      <c r="U414" s="15"/>
      <c r="V414" s="20"/>
      <c r="W414" s="80"/>
      <c r="Y414" s="21"/>
      <c r="Z414" s="21"/>
    </row>
    <row r="415" spans="1:26" ht="15.9" customHeight="1" x14ac:dyDescent="0.25">
      <c r="A415" s="6"/>
      <c r="F415" s="15"/>
      <c r="G415" s="15"/>
      <c r="H415" s="20"/>
      <c r="I415" s="15"/>
      <c r="J415" s="15"/>
      <c r="L415" s="15"/>
      <c r="M415" s="15"/>
      <c r="N415" s="15"/>
      <c r="O415" s="15"/>
      <c r="P415" s="15"/>
      <c r="Q415" s="15"/>
      <c r="R415" s="15"/>
      <c r="T415" s="10"/>
      <c r="U415" s="15"/>
      <c r="V415" s="20"/>
      <c r="W415" s="80"/>
      <c r="Y415" s="21"/>
      <c r="Z415" s="21"/>
    </row>
    <row r="416" spans="1:26" ht="15.9" customHeight="1" x14ac:dyDescent="0.25">
      <c r="A416" s="6"/>
      <c r="F416" s="15"/>
      <c r="G416" s="15"/>
      <c r="H416" s="20"/>
      <c r="I416" s="15"/>
      <c r="J416" s="15"/>
      <c r="L416" s="15"/>
      <c r="M416" s="15"/>
      <c r="N416" s="15"/>
      <c r="O416" s="15"/>
      <c r="P416" s="15"/>
      <c r="Q416" s="15"/>
      <c r="R416" s="15"/>
      <c r="T416" s="10"/>
      <c r="U416" s="15"/>
      <c r="V416" s="20"/>
      <c r="W416" s="80"/>
      <c r="Y416" s="21"/>
      <c r="Z416" s="21"/>
    </row>
    <row r="417" spans="1:26" ht="15.9" customHeight="1" x14ac:dyDescent="0.25">
      <c r="A417" s="6"/>
      <c r="F417" s="15"/>
      <c r="G417" s="15"/>
      <c r="H417" s="20"/>
      <c r="I417" s="15"/>
      <c r="J417" s="15"/>
      <c r="L417" s="15"/>
      <c r="M417" s="15"/>
      <c r="N417" s="15"/>
      <c r="O417" s="15"/>
      <c r="P417" s="15"/>
      <c r="Q417" s="15"/>
      <c r="R417" s="15"/>
      <c r="T417" s="10"/>
      <c r="U417" s="15"/>
      <c r="V417" s="20"/>
      <c r="W417" s="80"/>
      <c r="Y417" s="21"/>
      <c r="Z417" s="21"/>
    </row>
    <row r="418" spans="1:26" ht="15.9" customHeight="1" x14ac:dyDescent="0.25">
      <c r="A418" s="6"/>
      <c r="F418" s="15"/>
      <c r="G418" s="15"/>
      <c r="H418" s="20"/>
      <c r="I418" s="15"/>
      <c r="J418" s="15"/>
      <c r="L418" s="15"/>
      <c r="M418" s="15"/>
      <c r="N418" s="15"/>
      <c r="O418" s="15"/>
      <c r="P418" s="15"/>
      <c r="Q418" s="15"/>
      <c r="R418" s="15"/>
      <c r="T418" s="10"/>
      <c r="U418" s="15"/>
      <c r="V418" s="20"/>
      <c r="W418" s="80"/>
      <c r="Y418" s="21"/>
      <c r="Z418" s="21"/>
    </row>
    <row r="419" spans="1:26" ht="15.9" customHeight="1" x14ac:dyDescent="0.25">
      <c r="A419" s="6"/>
      <c r="F419" s="15"/>
      <c r="G419" s="15"/>
      <c r="H419" s="20"/>
      <c r="I419" s="15"/>
      <c r="J419" s="15"/>
      <c r="L419" s="15"/>
      <c r="M419" s="15"/>
      <c r="N419" s="15"/>
      <c r="O419" s="15"/>
      <c r="P419" s="15"/>
      <c r="Q419" s="15"/>
      <c r="R419" s="15"/>
      <c r="T419" s="10"/>
      <c r="U419" s="15"/>
      <c r="V419" s="20"/>
      <c r="W419" s="80"/>
      <c r="Y419" s="21"/>
      <c r="Z419" s="21"/>
    </row>
    <row r="420" spans="1:26" ht="15.9" customHeight="1" x14ac:dyDescent="0.25">
      <c r="A420" s="6"/>
      <c r="F420" s="15"/>
      <c r="G420" s="15"/>
      <c r="H420" s="20"/>
      <c r="I420" s="15"/>
      <c r="J420" s="15"/>
      <c r="L420" s="15"/>
      <c r="M420" s="15"/>
      <c r="N420" s="15"/>
      <c r="O420" s="15"/>
      <c r="P420" s="15"/>
      <c r="Q420" s="15"/>
      <c r="R420" s="15"/>
      <c r="T420" s="10"/>
      <c r="U420" s="15"/>
      <c r="V420" s="20"/>
      <c r="W420" s="80"/>
      <c r="Y420" s="21"/>
      <c r="Z420" s="21"/>
    </row>
    <row r="421" spans="1:26" ht="15.9" customHeight="1" x14ac:dyDescent="0.25">
      <c r="A421" s="6"/>
      <c r="F421" s="15"/>
      <c r="G421" s="15"/>
      <c r="H421" s="20"/>
      <c r="I421" s="15"/>
      <c r="J421" s="15"/>
      <c r="L421" s="15"/>
      <c r="M421" s="15"/>
      <c r="N421" s="15"/>
      <c r="O421" s="15"/>
      <c r="P421" s="15"/>
      <c r="Q421" s="15"/>
      <c r="R421" s="15"/>
      <c r="T421" s="10"/>
      <c r="U421" s="15"/>
      <c r="V421" s="20"/>
      <c r="W421" s="80"/>
      <c r="Y421" s="21"/>
      <c r="Z421" s="21"/>
    </row>
    <row r="422" spans="1:26" ht="15.9" customHeight="1" x14ac:dyDescent="0.25">
      <c r="A422" s="6"/>
      <c r="F422" s="15"/>
      <c r="G422" s="15"/>
      <c r="H422" s="20"/>
      <c r="I422" s="15"/>
      <c r="J422" s="15"/>
      <c r="L422" s="15"/>
      <c r="M422" s="15"/>
      <c r="N422" s="15"/>
      <c r="O422" s="15"/>
      <c r="P422" s="15"/>
      <c r="Q422" s="15"/>
      <c r="R422" s="15"/>
      <c r="T422" s="10"/>
      <c r="U422" s="15"/>
      <c r="V422" s="20"/>
      <c r="W422" s="80"/>
      <c r="Y422" s="21"/>
      <c r="Z422" s="21"/>
    </row>
    <row r="423" spans="1:26" ht="15.9" customHeight="1" x14ac:dyDescent="0.25">
      <c r="A423" s="6"/>
      <c r="F423" s="15"/>
      <c r="G423" s="15"/>
      <c r="H423" s="20"/>
      <c r="I423" s="15"/>
      <c r="J423" s="15"/>
      <c r="L423" s="15"/>
      <c r="M423" s="15"/>
      <c r="N423" s="15"/>
      <c r="O423" s="15"/>
      <c r="P423" s="15"/>
      <c r="Q423" s="15"/>
      <c r="R423" s="15"/>
      <c r="T423" s="10"/>
      <c r="U423" s="15"/>
      <c r="V423" s="20"/>
      <c r="W423" s="80"/>
      <c r="Y423" s="21"/>
      <c r="Z423" s="21"/>
    </row>
    <row r="424" spans="1:26" ht="15.9" customHeight="1" x14ac:dyDescent="0.25">
      <c r="A424" s="6"/>
      <c r="F424" s="15"/>
      <c r="G424" s="15"/>
      <c r="H424" s="20"/>
      <c r="I424" s="15"/>
      <c r="J424" s="15"/>
      <c r="L424" s="15"/>
      <c r="M424" s="15"/>
      <c r="N424" s="15"/>
      <c r="O424" s="15"/>
      <c r="P424" s="15"/>
      <c r="Q424" s="15"/>
      <c r="R424" s="15"/>
      <c r="T424" s="10"/>
      <c r="U424" s="15"/>
      <c r="V424" s="20"/>
      <c r="W424" s="80"/>
      <c r="Y424" s="21"/>
      <c r="Z424" s="21"/>
    </row>
    <row r="425" spans="1:26" ht="15.9" customHeight="1" x14ac:dyDescent="0.25">
      <c r="A425" s="6"/>
      <c r="F425" s="15"/>
      <c r="G425" s="15"/>
      <c r="H425" s="20"/>
      <c r="I425" s="15"/>
      <c r="J425" s="15"/>
      <c r="L425" s="15"/>
      <c r="M425" s="15"/>
      <c r="N425" s="15"/>
      <c r="O425" s="15"/>
      <c r="P425" s="15"/>
      <c r="Q425" s="15"/>
      <c r="R425" s="15"/>
      <c r="T425" s="10"/>
      <c r="U425" s="15"/>
      <c r="V425" s="20"/>
      <c r="W425" s="80"/>
      <c r="Y425" s="21"/>
      <c r="Z425" s="21"/>
    </row>
    <row r="426" spans="1:26" ht="15.9" customHeight="1" x14ac:dyDescent="0.25">
      <c r="A426" s="6"/>
      <c r="F426" s="15"/>
      <c r="G426" s="15"/>
      <c r="H426" s="20"/>
      <c r="I426" s="15"/>
      <c r="J426" s="15"/>
      <c r="L426" s="15"/>
      <c r="M426" s="15"/>
      <c r="N426" s="15"/>
      <c r="O426" s="15"/>
      <c r="P426" s="15"/>
      <c r="Q426" s="15"/>
      <c r="R426" s="15"/>
      <c r="T426" s="10"/>
      <c r="U426" s="15"/>
      <c r="V426" s="20"/>
      <c r="W426" s="80"/>
      <c r="Y426" s="21"/>
      <c r="Z426" s="21"/>
    </row>
    <row r="427" spans="1:26" ht="15.9" customHeight="1" x14ac:dyDescent="0.25">
      <c r="A427" s="6"/>
      <c r="F427" s="15"/>
      <c r="G427" s="15"/>
      <c r="H427" s="20"/>
      <c r="I427" s="15"/>
      <c r="J427" s="15"/>
      <c r="L427" s="15"/>
      <c r="M427" s="15"/>
      <c r="N427" s="15"/>
      <c r="O427" s="15"/>
      <c r="P427" s="15"/>
      <c r="Q427" s="15"/>
      <c r="R427" s="15"/>
      <c r="T427" s="10"/>
      <c r="U427" s="15"/>
      <c r="V427" s="20"/>
      <c r="W427" s="80"/>
      <c r="Y427" s="21"/>
      <c r="Z427" s="21"/>
    </row>
    <row r="428" spans="1:26" ht="15.9" customHeight="1" x14ac:dyDescent="0.25">
      <c r="A428" s="6"/>
      <c r="F428" s="15"/>
      <c r="G428" s="15"/>
      <c r="H428" s="20"/>
      <c r="I428" s="15"/>
      <c r="J428" s="15"/>
      <c r="L428" s="15"/>
      <c r="M428" s="15"/>
      <c r="N428" s="15"/>
      <c r="O428" s="15"/>
      <c r="P428" s="15"/>
      <c r="Q428" s="15"/>
      <c r="R428" s="15"/>
      <c r="T428" s="10"/>
      <c r="U428" s="15"/>
      <c r="V428" s="20"/>
      <c r="W428" s="80"/>
      <c r="Y428" s="21"/>
      <c r="Z428" s="21"/>
    </row>
    <row r="429" spans="1:26" ht="15.9" customHeight="1" x14ac:dyDescent="0.25">
      <c r="A429" s="6"/>
      <c r="F429" s="15"/>
      <c r="G429" s="15"/>
      <c r="H429" s="20"/>
      <c r="I429" s="15"/>
      <c r="J429" s="15"/>
      <c r="L429" s="15"/>
      <c r="M429" s="15"/>
      <c r="N429" s="15"/>
      <c r="O429" s="15"/>
      <c r="P429" s="15"/>
      <c r="Q429" s="15"/>
      <c r="R429" s="15"/>
      <c r="T429" s="10"/>
      <c r="U429" s="15"/>
      <c r="V429" s="20"/>
      <c r="W429" s="80"/>
      <c r="Y429" s="21"/>
      <c r="Z429" s="21"/>
    </row>
    <row r="430" spans="1:26" ht="15.9" customHeight="1" x14ac:dyDescent="0.25">
      <c r="A430" s="6"/>
      <c r="F430" s="15"/>
      <c r="G430" s="15"/>
      <c r="H430" s="20"/>
      <c r="I430" s="15"/>
      <c r="J430" s="15"/>
      <c r="L430" s="15"/>
      <c r="M430" s="15"/>
      <c r="N430" s="15"/>
      <c r="O430" s="15"/>
      <c r="P430" s="15"/>
      <c r="Q430" s="15"/>
      <c r="R430" s="15"/>
      <c r="T430" s="10"/>
      <c r="U430" s="15"/>
      <c r="V430" s="20"/>
      <c r="W430" s="80"/>
      <c r="Y430" s="21"/>
      <c r="Z430" s="21"/>
    </row>
    <row r="431" spans="1:26" ht="15.9" customHeight="1" x14ac:dyDescent="0.25">
      <c r="A431" s="6"/>
      <c r="F431" s="15"/>
      <c r="G431" s="15"/>
      <c r="H431" s="20"/>
      <c r="I431" s="15"/>
      <c r="J431" s="15"/>
      <c r="L431" s="15"/>
      <c r="M431" s="15"/>
      <c r="N431" s="15"/>
      <c r="O431" s="15"/>
      <c r="P431" s="15"/>
      <c r="Q431" s="15"/>
      <c r="R431" s="15"/>
      <c r="T431" s="10"/>
      <c r="U431" s="15"/>
      <c r="V431" s="20"/>
      <c r="W431" s="80"/>
      <c r="Y431" s="21"/>
      <c r="Z431" s="21"/>
    </row>
    <row r="432" spans="1:26" ht="15.9" customHeight="1" x14ac:dyDescent="0.25">
      <c r="A432" s="6"/>
      <c r="F432" s="15"/>
      <c r="G432" s="15"/>
      <c r="H432" s="20"/>
      <c r="I432" s="15"/>
      <c r="J432" s="15"/>
      <c r="L432" s="15"/>
      <c r="M432" s="15"/>
      <c r="N432" s="15"/>
      <c r="O432" s="15"/>
      <c r="P432" s="15"/>
      <c r="Q432" s="15"/>
      <c r="R432" s="15"/>
      <c r="T432" s="10"/>
      <c r="U432" s="15"/>
      <c r="V432" s="20"/>
      <c r="W432" s="80"/>
      <c r="Y432" s="21"/>
      <c r="Z432" s="21"/>
    </row>
    <row r="433" spans="1:26" ht="15.9" customHeight="1" x14ac:dyDescent="0.25">
      <c r="A433" s="6"/>
      <c r="F433" s="15"/>
      <c r="G433" s="15"/>
      <c r="H433" s="20"/>
      <c r="I433" s="15"/>
      <c r="J433" s="15"/>
      <c r="L433" s="15"/>
      <c r="M433" s="15"/>
      <c r="N433" s="15"/>
      <c r="O433" s="15"/>
      <c r="P433" s="15"/>
      <c r="Q433" s="15"/>
      <c r="R433" s="15"/>
      <c r="T433" s="10"/>
      <c r="U433" s="15"/>
      <c r="V433" s="20"/>
      <c r="W433" s="80"/>
      <c r="Y433" s="21"/>
      <c r="Z433" s="21"/>
    </row>
    <row r="434" spans="1:26" ht="15.9" customHeight="1" x14ac:dyDescent="0.25">
      <c r="A434" s="6"/>
      <c r="F434" s="15"/>
      <c r="G434" s="15"/>
      <c r="H434" s="20"/>
      <c r="I434" s="15"/>
      <c r="J434" s="15"/>
      <c r="L434" s="15"/>
      <c r="M434" s="15"/>
      <c r="N434" s="15"/>
      <c r="O434" s="15"/>
      <c r="P434" s="15"/>
      <c r="Q434" s="15"/>
      <c r="R434" s="15"/>
      <c r="T434" s="10"/>
      <c r="U434" s="15"/>
      <c r="V434" s="20"/>
      <c r="W434" s="80"/>
      <c r="Y434" s="21"/>
      <c r="Z434" s="21"/>
    </row>
    <row r="435" spans="1:26" ht="15.9" customHeight="1" x14ac:dyDescent="0.25">
      <c r="A435" s="6"/>
      <c r="F435" s="15"/>
      <c r="G435" s="15"/>
      <c r="H435" s="20"/>
      <c r="I435" s="15"/>
      <c r="J435" s="15"/>
      <c r="L435" s="15"/>
      <c r="M435" s="15"/>
      <c r="N435" s="15"/>
      <c r="O435" s="15"/>
      <c r="P435" s="15"/>
      <c r="Q435" s="15"/>
      <c r="R435" s="15"/>
      <c r="T435" s="10"/>
      <c r="U435" s="15"/>
      <c r="V435" s="20"/>
      <c r="W435" s="80"/>
      <c r="Y435" s="21"/>
      <c r="Z435" s="21"/>
    </row>
    <row r="436" spans="1:26" ht="15.9" customHeight="1" x14ac:dyDescent="0.25">
      <c r="A436" s="6"/>
      <c r="F436" s="15"/>
      <c r="G436" s="15"/>
      <c r="H436" s="20"/>
      <c r="I436" s="15"/>
      <c r="J436" s="15"/>
      <c r="L436" s="15"/>
      <c r="M436" s="15"/>
      <c r="N436" s="15"/>
      <c r="O436" s="15"/>
      <c r="P436" s="15"/>
      <c r="Q436" s="15"/>
      <c r="R436" s="15"/>
      <c r="T436" s="10"/>
      <c r="U436" s="15"/>
      <c r="V436" s="20"/>
      <c r="W436" s="80"/>
      <c r="Y436" s="21"/>
      <c r="Z436" s="21"/>
    </row>
    <row r="437" spans="1:26" ht="15.9" customHeight="1" x14ac:dyDescent="0.25">
      <c r="A437" s="6"/>
      <c r="F437" s="15"/>
      <c r="G437" s="15"/>
      <c r="H437" s="20"/>
      <c r="I437" s="15"/>
      <c r="J437" s="15"/>
      <c r="L437" s="15"/>
      <c r="M437" s="15"/>
      <c r="N437" s="15"/>
      <c r="O437" s="15"/>
      <c r="P437" s="15"/>
      <c r="Q437" s="15"/>
      <c r="R437" s="15"/>
      <c r="T437" s="10"/>
      <c r="U437" s="15"/>
      <c r="V437" s="20"/>
      <c r="W437" s="80"/>
      <c r="Y437" s="21"/>
      <c r="Z437" s="21"/>
    </row>
    <row r="438" spans="1:26" ht="15.9" customHeight="1" x14ac:dyDescent="0.25">
      <c r="A438" s="6"/>
      <c r="F438" s="15"/>
      <c r="G438" s="15"/>
      <c r="H438" s="20"/>
      <c r="I438" s="15"/>
      <c r="J438" s="15"/>
      <c r="L438" s="15"/>
      <c r="M438" s="15"/>
      <c r="N438" s="15"/>
      <c r="O438" s="15"/>
      <c r="P438" s="15"/>
      <c r="Q438" s="15"/>
      <c r="R438" s="15"/>
      <c r="T438" s="10"/>
      <c r="U438" s="15"/>
      <c r="V438" s="20"/>
      <c r="W438" s="80"/>
      <c r="Y438" s="21"/>
      <c r="Z438" s="21"/>
    </row>
    <row r="439" spans="1:26" ht="15.9" customHeight="1" x14ac:dyDescent="0.25">
      <c r="A439" s="6"/>
      <c r="F439" s="15"/>
      <c r="G439" s="15"/>
      <c r="H439" s="20"/>
      <c r="I439" s="15"/>
      <c r="J439" s="15"/>
      <c r="L439" s="15"/>
      <c r="M439" s="15"/>
      <c r="N439" s="15"/>
      <c r="O439" s="15"/>
      <c r="P439" s="15"/>
      <c r="Q439" s="15"/>
      <c r="R439" s="15"/>
      <c r="T439" s="10"/>
      <c r="U439" s="15"/>
      <c r="V439" s="20"/>
      <c r="W439" s="80"/>
      <c r="Y439" s="21"/>
      <c r="Z439" s="21"/>
    </row>
    <row r="440" spans="1:26" ht="15.9" customHeight="1" x14ac:dyDescent="0.25">
      <c r="A440" s="6"/>
      <c r="F440" s="15"/>
      <c r="G440" s="15"/>
      <c r="H440" s="20"/>
      <c r="I440" s="15"/>
      <c r="J440" s="15"/>
      <c r="L440" s="15"/>
      <c r="M440" s="15"/>
      <c r="N440" s="15"/>
      <c r="O440" s="15"/>
      <c r="P440" s="15"/>
      <c r="Q440" s="15"/>
      <c r="R440" s="15"/>
      <c r="T440" s="10"/>
      <c r="U440" s="15"/>
      <c r="V440" s="20"/>
      <c r="W440" s="80"/>
      <c r="Y440" s="21"/>
      <c r="Z440" s="21"/>
    </row>
    <row r="441" spans="1:26" ht="15.9" customHeight="1" x14ac:dyDescent="0.25">
      <c r="A441" s="6"/>
      <c r="F441" s="15"/>
      <c r="G441" s="15"/>
      <c r="H441" s="20"/>
      <c r="I441" s="15"/>
      <c r="J441" s="15"/>
      <c r="L441" s="15"/>
      <c r="M441" s="15"/>
      <c r="N441" s="15"/>
      <c r="O441" s="15"/>
      <c r="P441" s="15"/>
      <c r="Q441" s="15"/>
      <c r="R441" s="15"/>
      <c r="T441" s="10"/>
      <c r="U441" s="15"/>
      <c r="V441" s="20"/>
      <c r="W441" s="80"/>
      <c r="Y441" s="21"/>
      <c r="Z441" s="21"/>
    </row>
    <row r="442" spans="1:26" ht="15.9" customHeight="1" x14ac:dyDescent="0.25">
      <c r="A442" s="6"/>
      <c r="F442" s="15"/>
      <c r="G442" s="15"/>
      <c r="H442" s="20"/>
      <c r="I442" s="15"/>
      <c r="J442" s="15"/>
      <c r="L442" s="15"/>
      <c r="M442" s="15"/>
      <c r="N442" s="15"/>
      <c r="O442" s="15"/>
      <c r="P442" s="15"/>
      <c r="Q442" s="15"/>
      <c r="R442" s="15"/>
      <c r="T442" s="10"/>
      <c r="U442" s="15"/>
      <c r="V442" s="20"/>
      <c r="W442" s="80"/>
      <c r="Y442" s="21"/>
      <c r="Z442" s="21"/>
    </row>
    <row r="443" spans="1:26" ht="15.9" customHeight="1" x14ac:dyDescent="0.25">
      <c r="A443" s="6"/>
      <c r="F443" s="15"/>
      <c r="G443" s="15"/>
      <c r="H443" s="20"/>
      <c r="I443" s="15"/>
      <c r="J443" s="15"/>
      <c r="L443" s="15"/>
      <c r="M443" s="15"/>
      <c r="N443" s="15"/>
      <c r="O443" s="15"/>
      <c r="P443" s="15"/>
      <c r="Q443" s="15"/>
      <c r="R443" s="15"/>
      <c r="T443" s="10"/>
      <c r="U443" s="15"/>
      <c r="V443" s="20"/>
      <c r="W443" s="80"/>
      <c r="Y443" s="21"/>
      <c r="Z443" s="21"/>
    </row>
    <row r="444" spans="1:26" ht="15.9" customHeight="1" x14ac:dyDescent="0.25">
      <c r="A444" s="6"/>
      <c r="F444" s="15"/>
      <c r="G444" s="15"/>
      <c r="H444" s="20"/>
      <c r="I444" s="15"/>
      <c r="J444" s="15"/>
      <c r="L444" s="15"/>
      <c r="M444" s="15"/>
      <c r="N444" s="15"/>
      <c r="O444" s="15"/>
      <c r="P444" s="15"/>
      <c r="Q444" s="15"/>
      <c r="R444" s="15"/>
      <c r="T444" s="10"/>
      <c r="U444" s="15"/>
      <c r="V444" s="20"/>
      <c r="W444" s="80"/>
      <c r="Y444" s="21"/>
      <c r="Z444" s="21"/>
    </row>
    <row r="445" spans="1:26" ht="15.9" customHeight="1" x14ac:dyDescent="0.25">
      <c r="A445" s="6"/>
      <c r="F445" s="15"/>
      <c r="G445" s="15"/>
      <c r="H445" s="20"/>
      <c r="I445" s="15"/>
      <c r="J445" s="15"/>
      <c r="L445" s="15"/>
      <c r="M445" s="15"/>
      <c r="N445" s="15"/>
      <c r="O445" s="15"/>
      <c r="P445" s="15"/>
      <c r="Q445" s="15"/>
      <c r="R445" s="15"/>
      <c r="T445" s="10"/>
      <c r="U445" s="15"/>
      <c r="V445" s="20"/>
      <c r="W445" s="80"/>
      <c r="Y445" s="21"/>
      <c r="Z445" s="21"/>
    </row>
    <row r="446" spans="1:26" ht="15.9" customHeight="1" x14ac:dyDescent="0.25">
      <c r="A446" s="6"/>
      <c r="F446" s="15"/>
      <c r="G446" s="15"/>
      <c r="H446" s="20"/>
      <c r="I446" s="15"/>
      <c r="J446" s="15"/>
      <c r="L446" s="15"/>
      <c r="M446" s="15"/>
      <c r="N446" s="15"/>
      <c r="O446" s="15"/>
      <c r="P446" s="15"/>
      <c r="Q446" s="15"/>
      <c r="R446" s="15"/>
      <c r="T446" s="10"/>
      <c r="U446" s="15"/>
      <c r="V446" s="20"/>
      <c r="W446" s="80"/>
      <c r="Y446" s="21"/>
      <c r="Z446" s="21"/>
    </row>
    <row r="447" spans="1:26" ht="15.9" customHeight="1" x14ac:dyDescent="0.25">
      <c r="A447" s="6"/>
      <c r="F447" s="15"/>
      <c r="G447" s="15"/>
      <c r="H447" s="20"/>
      <c r="I447" s="15"/>
      <c r="J447" s="15"/>
      <c r="L447" s="15"/>
      <c r="M447" s="15"/>
      <c r="N447" s="15"/>
      <c r="O447" s="15"/>
      <c r="P447" s="15"/>
      <c r="Q447" s="15"/>
      <c r="R447" s="15"/>
      <c r="T447" s="10"/>
      <c r="U447" s="15"/>
      <c r="V447" s="20"/>
      <c r="W447" s="80"/>
      <c r="Y447" s="21"/>
      <c r="Z447" s="21"/>
    </row>
    <row r="448" spans="1:26" ht="15.9" customHeight="1" x14ac:dyDescent="0.25">
      <c r="A448" s="6"/>
      <c r="F448" s="15"/>
      <c r="G448" s="15"/>
      <c r="H448" s="20"/>
      <c r="I448" s="15"/>
      <c r="J448" s="15"/>
      <c r="L448" s="15"/>
      <c r="M448" s="15"/>
      <c r="N448" s="15"/>
      <c r="O448" s="15"/>
      <c r="P448" s="15"/>
      <c r="Q448" s="15"/>
      <c r="R448" s="15"/>
      <c r="T448" s="10"/>
      <c r="U448" s="15"/>
      <c r="V448" s="20"/>
      <c r="W448" s="80"/>
      <c r="Y448" s="21"/>
      <c r="Z448" s="21"/>
    </row>
    <row r="449" spans="1:26" ht="15.9" customHeight="1" x14ac:dyDescent="0.25">
      <c r="A449" s="6"/>
      <c r="F449" s="15"/>
      <c r="G449" s="15"/>
      <c r="H449" s="20"/>
      <c r="I449" s="15"/>
      <c r="J449" s="15"/>
      <c r="L449" s="15"/>
      <c r="M449" s="15"/>
      <c r="N449" s="15"/>
      <c r="O449" s="15"/>
      <c r="P449" s="15"/>
      <c r="Q449" s="15"/>
      <c r="R449" s="15"/>
      <c r="T449" s="10"/>
      <c r="U449" s="15"/>
      <c r="V449" s="20"/>
      <c r="W449" s="80"/>
      <c r="Y449" s="21"/>
      <c r="Z449" s="21"/>
    </row>
    <row r="450" spans="1:26" ht="15.9" customHeight="1" x14ac:dyDescent="0.25">
      <c r="A450" s="6"/>
      <c r="F450" s="15"/>
      <c r="G450" s="15"/>
      <c r="H450" s="20"/>
      <c r="I450" s="15"/>
      <c r="J450" s="15"/>
      <c r="L450" s="15"/>
      <c r="M450" s="15"/>
      <c r="N450" s="15"/>
      <c r="O450" s="15"/>
      <c r="P450" s="15"/>
      <c r="Q450" s="15"/>
      <c r="R450" s="15"/>
      <c r="T450" s="10"/>
      <c r="U450" s="15"/>
      <c r="V450" s="20"/>
      <c r="W450" s="80"/>
      <c r="Y450" s="21"/>
      <c r="Z450" s="21"/>
    </row>
    <row r="451" spans="1:26" ht="15.9" customHeight="1" x14ac:dyDescent="0.25">
      <c r="A451" s="6"/>
      <c r="F451" s="15"/>
      <c r="G451" s="15"/>
      <c r="H451" s="20"/>
      <c r="I451" s="15"/>
      <c r="J451" s="15"/>
      <c r="L451" s="15"/>
      <c r="M451" s="15"/>
      <c r="N451" s="15"/>
      <c r="O451" s="15"/>
      <c r="P451" s="15"/>
      <c r="Q451" s="15"/>
      <c r="R451" s="15"/>
      <c r="T451" s="10"/>
      <c r="U451" s="15"/>
      <c r="V451" s="20"/>
      <c r="W451" s="80"/>
      <c r="Y451" s="21"/>
      <c r="Z451" s="21"/>
    </row>
    <row r="452" spans="1:26" ht="15.9" customHeight="1" x14ac:dyDescent="0.25">
      <c r="A452" s="6"/>
      <c r="F452" s="15"/>
      <c r="G452" s="15"/>
      <c r="H452" s="20"/>
      <c r="I452" s="15"/>
      <c r="J452" s="15"/>
      <c r="L452" s="15"/>
      <c r="M452" s="15"/>
      <c r="N452" s="15"/>
      <c r="O452" s="15"/>
      <c r="P452" s="15"/>
      <c r="Q452" s="15"/>
      <c r="R452" s="15"/>
      <c r="T452" s="10"/>
      <c r="U452" s="15"/>
      <c r="V452" s="20"/>
      <c r="W452" s="80"/>
      <c r="Y452" s="21"/>
      <c r="Z452" s="21"/>
    </row>
    <row r="453" spans="1:26" ht="15.9" customHeight="1" x14ac:dyDescent="0.25">
      <c r="A453" s="6"/>
      <c r="F453" s="15"/>
      <c r="G453" s="15"/>
      <c r="H453" s="20"/>
      <c r="I453" s="15"/>
      <c r="J453" s="15"/>
      <c r="L453" s="15"/>
      <c r="M453" s="15"/>
      <c r="N453" s="15"/>
      <c r="O453" s="15"/>
      <c r="P453" s="15"/>
      <c r="Q453" s="15"/>
      <c r="R453" s="15"/>
      <c r="T453" s="10"/>
      <c r="U453" s="15"/>
      <c r="V453" s="20"/>
      <c r="W453" s="80"/>
      <c r="Y453" s="21"/>
      <c r="Z453" s="21"/>
    </row>
    <row r="454" spans="1:26" ht="15.9" customHeight="1" x14ac:dyDescent="0.25">
      <c r="A454" s="6"/>
      <c r="F454" s="15"/>
      <c r="G454" s="15"/>
      <c r="H454" s="20"/>
      <c r="I454" s="15"/>
      <c r="J454" s="15"/>
      <c r="L454" s="15"/>
      <c r="M454" s="15"/>
      <c r="N454" s="15"/>
      <c r="O454" s="15"/>
      <c r="P454" s="15"/>
      <c r="Q454" s="15"/>
      <c r="R454" s="15"/>
      <c r="T454" s="10"/>
      <c r="U454" s="15"/>
      <c r="V454" s="20"/>
      <c r="W454" s="80"/>
      <c r="Y454" s="21"/>
      <c r="Z454" s="21"/>
    </row>
    <row r="455" spans="1:26" ht="15.9" customHeight="1" x14ac:dyDescent="0.25">
      <c r="A455" s="6"/>
      <c r="F455" s="15"/>
      <c r="G455" s="15"/>
      <c r="H455" s="20"/>
      <c r="I455" s="15"/>
      <c r="J455" s="15"/>
      <c r="L455" s="15"/>
      <c r="M455" s="15"/>
      <c r="N455" s="15"/>
      <c r="O455" s="15"/>
      <c r="P455" s="15"/>
      <c r="Q455" s="15"/>
      <c r="R455" s="15"/>
      <c r="T455" s="10"/>
      <c r="U455" s="15"/>
      <c r="V455" s="20"/>
      <c r="W455" s="80"/>
      <c r="Y455" s="21"/>
      <c r="Z455" s="21"/>
    </row>
    <row r="456" spans="1:26" ht="15.9" customHeight="1" x14ac:dyDescent="0.25">
      <c r="A456" s="6"/>
      <c r="F456" s="15"/>
      <c r="G456" s="15"/>
      <c r="H456" s="20"/>
      <c r="I456" s="15"/>
      <c r="J456" s="15"/>
      <c r="L456" s="15"/>
      <c r="M456" s="15"/>
      <c r="N456" s="15"/>
      <c r="O456" s="15"/>
      <c r="P456" s="15"/>
      <c r="Q456" s="15"/>
      <c r="R456" s="15"/>
      <c r="T456" s="10"/>
      <c r="U456" s="15"/>
      <c r="V456" s="20"/>
      <c r="W456" s="80"/>
      <c r="Y456" s="21"/>
      <c r="Z456" s="21"/>
    </row>
    <row r="457" spans="1:26" ht="15.9" customHeight="1" x14ac:dyDescent="0.25">
      <c r="A457" s="6"/>
      <c r="F457" s="15"/>
      <c r="G457" s="15"/>
      <c r="H457" s="20"/>
      <c r="I457" s="15"/>
      <c r="J457" s="15"/>
      <c r="L457" s="15"/>
      <c r="M457" s="15"/>
      <c r="N457" s="15"/>
      <c r="O457" s="15"/>
      <c r="P457" s="15"/>
      <c r="Q457" s="15"/>
      <c r="R457" s="15"/>
      <c r="T457" s="10"/>
      <c r="U457" s="15"/>
      <c r="V457" s="20"/>
      <c r="W457" s="80"/>
      <c r="Y457" s="21"/>
      <c r="Z457" s="21"/>
    </row>
    <row r="458" spans="1:26" ht="15.9" customHeight="1" x14ac:dyDescent="0.25">
      <c r="A458" s="6"/>
      <c r="F458" s="15"/>
      <c r="G458" s="15"/>
      <c r="H458" s="20"/>
      <c r="I458" s="15"/>
      <c r="J458" s="15"/>
      <c r="L458" s="15"/>
      <c r="M458" s="15"/>
      <c r="N458" s="15"/>
      <c r="O458" s="15"/>
      <c r="P458" s="15"/>
      <c r="Q458" s="15"/>
      <c r="R458" s="15"/>
      <c r="T458" s="10"/>
      <c r="U458" s="15"/>
      <c r="V458" s="20"/>
      <c r="W458" s="80"/>
      <c r="Y458" s="21"/>
      <c r="Z458" s="21"/>
    </row>
    <row r="459" spans="1:26" ht="15.9" customHeight="1" x14ac:dyDescent="0.25">
      <c r="A459" s="6"/>
      <c r="F459" s="15"/>
      <c r="G459" s="15"/>
      <c r="H459" s="20"/>
      <c r="I459" s="15"/>
      <c r="J459" s="15"/>
      <c r="L459" s="15"/>
      <c r="M459" s="15"/>
      <c r="N459" s="15"/>
      <c r="O459" s="15"/>
      <c r="P459" s="15"/>
      <c r="Q459" s="15"/>
      <c r="R459" s="15"/>
      <c r="T459" s="10"/>
      <c r="U459" s="15"/>
      <c r="V459" s="20"/>
      <c r="W459" s="80"/>
      <c r="Y459" s="21"/>
      <c r="Z459" s="21"/>
    </row>
    <row r="460" spans="1:26" ht="15.9" customHeight="1" x14ac:dyDescent="0.25">
      <c r="A460" s="6"/>
      <c r="F460" s="15"/>
      <c r="G460" s="15"/>
      <c r="H460" s="20"/>
      <c r="I460" s="15"/>
      <c r="J460" s="15"/>
      <c r="L460" s="15"/>
      <c r="M460" s="15"/>
      <c r="N460" s="15"/>
      <c r="O460" s="15"/>
      <c r="P460" s="15"/>
      <c r="Q460" s="15"/>
      <c r="R460" s="15"/>
      <c r="T460" s="10"/>
      <c r="U460" s="15"/>
      <c r="V460" s="20"/>
      <c r="W460" s="80"/>
      <c r="Y460" s="21"/>
      <c r="Z460" s="21"/>
    </row>
    <row r="461" spans="1:26" ht="15.9" customHeight="1" x14ac:dyDescent="0.25">
      <c r="A461" s="6"/>
      <c r="F461" s="15"/>
      <c r="G461" s="15"/>
      <c r="H461" s="20"/>
      <c r="I461" s="15"/>
      <c r="J461" s="15"/>
      <c r="L461" s="15"/>
      <c r="M461" s="15"/>
      <c r="N461" s="15"/>
      <c r="O461" s="15"/>
      <c r="P461" s="15"/>
      <c r="Q461" s="15"/>
      <c r="R461" s="15"/>
      <c r="T461" s="10"/>
      <c r="U461" s="15"/>
      <c r="V461" s="20"/>
      <c r="W461" s="80"/>
      <c r="Y461" s="21"/>
      <c r="Z461" s="21"/>
    </row>
    <row r="462" spans="1:26" ht="15.9" customHeight="1" x14ac:dyDescent="0.25">
      <c r="A462" s="6"/>
      <c r="F462" s="15"/>
      <c r="G462" s="15"/>
      <c r="H462" s="20"/>
      <c r="I462" s="15"/>
      <c r="J462" s="15"/>
      <c r="L462" s="15"/>
      <c r="M462" s="15"/>
      <c r="N462" s="15"/>
      <c r="O462" s="15"/>
      <c r="P462" s="15"/>
      <c r="Q462" s="15"/>
      <c r="R462" s="15"/>
      <c r="T462" s="10"/>
      <c r="U462" s="15"/>
      <c r="V462" s="20"/>
      <c r="W462" s="80"/>
      <c r="Y462" s="21"/>
      <c r="Z462" s="21"/>
    </row>
    <row r="463" spans="1:26" ht="15.9" customHeight="1" x14ac:dyDescent="0.25">
      <c r="A463" s="6"/>
      <c r="F463" s="15"/>
      <c r="G463" s="15"/>
      <c r="H463" s="20"/>
      <c r="I463" s="15"/>
      <c r="J463" s="15"/>
      <c r="L463" s="15"/>
      <c r="M463" s="15"/>
      <c r="N463" s="15"/>
      <c r="O463" s="15"/>
      <c r="P463" s="15"/>
      <c r="Q463" s="15"/>
      <c r="R463" s="15"/>
      <c r="T463" s="10"/>
      <c r="U463" s="15"/>
      <c r="V463" s="20"/>
      <c r="W463" s="80"/>
      <c r="Y463" s="21"/>
      <c r="Z463" s="21"/>
    </row>
    <row r="464" spans="1:26" ht="15.9" customHeight="1" x14ac:dyDescent="0.25">
      <c r="A464" s="6"/>
      <c r="F464" s="15"/>
      <c r="G464" s="15"/>
      <c r="H464" s="20"/>
      <c r="I464" s="15"/>
      <c r="J464" s="15"/>
      <c r="L464" s="15"/>
      <c r="M464" s="15"/>
      <c r="N464" s="15"/>
      <c r="O464" s="15"/>
      <c r="P464" s="15"/>
      <c r="Q464" s="15"/>
      <c r="R464" s="15"/>
      <c r="T464" s="10"/>
      <c r="U464" s="15"/>
      <c r="V464" s="20"/>
      <c r="W464" s="80"/>
      <c r="Y464" s="21"/>
      <c r="Z464" s="21"/>
    </row>
    <row r="465" spans="1:26" ht="15.9" customHeight="1" x14ac:dyDescent="0.25">
      <c r="A465" s="6"/>
      <c r="F465" s="15"/>
      <c r="G465" s="15"/>
      <c r="H465" s="20"/>
      <c r="I465" s="15"/>
      <c r="J465" s="15"/>
      <c r="L465" s="15"/>
      <c r="M465" s="15"/>
      <c r="N465" s="15"/>
      <c r="O465" s="15"/>
      <c r="P465" s="15"/>
      <c r="Q465" s="15"/>
      <c r="R465" s="15"/>
      <c r="T465" s="10"/>
      <c r="U465" s="15"/>
      <c r="V465" s="20"/>
      <c r="W465" s="80"/>
      <c r="Y465" s="21"/>
      <c r="Z465" s="21"/>
    </row>
    <row r="466" spans="1:26" ht="15.9" customHeight="1" x14ac:dyDescent="0.25">
      <c r="A466" s="6"/>
      <c r="F466" s="15"/>
      <c r="G466" s="15"/>
      <c r="H466" s="20"/>
      <c r="I466" s="15"/>
      <c r="J466" s="15"/>
      <c r="L466" s="15"/>
      <c r="M466" s="15"/>
      <c r="N466" s="15"/>
      <c r="O466" s="15"/>
      <c r="P466" s="15"/>
      <c r="Q466" s="15"/>
      <c r="R466" s="15"/>
      <c r="T466" s="10"/>
      <c r="U466" s="15"/>
      <c r="V466" s="20"/>
      <c r="W466" s="80"/>
      <c r="Y466" s="21"/>
      <c r="Z466" s="21"/>
    </row>
    <row r="467" spans="1:26" ht="15.9" customHeight="1" x14ac:dyDescent="0.25">
      <c r="A467" s="6"/>
      <c r="F467" s="15"/>
      <c r="G467" s="15"/>
      <c r="H467" s="20"/>
      <c r="I467" s="15"/>
      <c r="J467" s="15"/>
      <c r="L467" s="15"/>
      <c r="M467" s="15"/>
      <c r="N467" s="15"/>
      <c r="O467" s="15"/>
      <c r="P467" s="15"/>
      <c r="Q467" s="15"/>
      <c r="R467" s="15"/>
      <c r="T467" s="10"/>
      <c r="U467" s="15"/>
      <c r="V467" s="20"/>
      <c r="W467" s="80"/>
      <c r="Y467" s="21"/>
      <c r="Z467" s="21"/>
    </row>
    <row r="468" spans="1:26" ht="15.9" customHeight="1" x14ac:dyDescent="0.25">
      <c r="A468" s="6"/>
      <c r="F468" s="15"/>
      <c r="G468" s="15"/>
      <c r="H468" s="20"/>
      <c r="I468" s="15"/>
      <c r="J468" s="15"/>
      <c r="L468" s="15"/>
      <c r="M468" s="15"/>
      <c r="N468" s="15"/>
      <c r="O468" s="15"/>
      <c r="P468" s="15"/>
      <c r="Q468" s="15"/>
      <c r="R468" s="15"/>
      <c r="T468" s="10"/>
      <c r="U468" s="15"/>
      <c r="V468" s="20"/>
      <c r="W468" s="80"/>
      <c r="Y468" s="21"/>
      <c r="Z468" s="21"/>
    </row>
    <row r="469" spans="1:26" ht="15.9" customHeight="1" x14ac:dyDescent="0.25">
      <c r="A469" s="6"/>
      <c r="F469" s="15"/>
      <c r="G469" s="15"/>
      <c r="H469" s="20"/>
      <c r="I469" s="15"/>
      <c r="J469" s="15"/>
      <c r="L469" s="15"/>
      <c r="M469" s="15"/>
      <c r="N469" s="15"/>
      <c r="O469" s="15"/>
      <c r="P469" s="15"/>
      <c r="Q469" s="15"/>
      <c r="R469" s="15"/>
      <c r="T469" s="10"/>
      <c r="U469" s="15"/>
      <c r="V469" s="20"/>
      <c r="W469" s="80"/>
      <c r="Y469" s="21"/>
      <c r="Z469" s="21"/>
    </row>
    <row r="470" spans="1:26" ht="15.9" customHeight="1" x14ac:dyDescent="0.25">
      <c r="A470" s="6"/>
      <c r="F470" s="15"/>
      <c r="G470" s="15"/>
      <c r="H470" s="20"/>
      <c r="I470" s="15"/>
      <c r="J470" s="15"/>
      <c r="L470" s="15"/>
      <c r="M470" s="15"/>
      <c r="N470" s="15"/>
      <c r="O470" s="15"/>
      <c r="P470" s="15"/>
      <c r="Q470" s="15"/>
      <c r="R470" s="15"/>
      <c r="T470" s="10"/>
      <c r="U470" s="15"/>
      <c r="V470" s="20"/>
      <c r="W470" s="80"/>
      <c r="Y470" s="21"/>
      <c r="Z470" s="21"/>
    </row>
    <row r="471" spans="1:26" ht="15.9" customHeight="1" x14ac:dyDescent="0.25">
      <c r="A471" s="6"/>
      <c r="F471" s="15"/>
      <c r="G471" s="15"/>
      <c r="H471" s="20"/>
      <c r="I471" s="15"/>
      <c r="J471" s="15"/>
      <c r="L471" s="15"/>
      <c r="M471" s="15"/>
      <c r="N471" s="15"/>
      <c r="O471" s="15"/>
      <c r="P471" s="15"/>
      <c r="Q471" s="15"/>
      <c r="R471" s="15"/>
      <c r="T471" s="10"/>
      <c r="U471" s="15"/>
      <c r="V471" s="20"/>
      <c r="W471" s="80"/>
      <c r="Y471" s="21"/>
      <c r="Z471" s="21"/>
    </row>
    <row r="472" spans="1:26" ht="15.9" customHeight="1" x14ac:dyDescent="0.25">
      <c r="A472" s="6"/>
      <c r="F472" s="15"/>
      <c r="G472" s="15"/>
      <c r="H472" s="20"/>
      <c r="I472" s="15"/>
      <c r="J472" s="15"/>
      <c r="L472" s="15"/>
      <c r="M472" s="15"/>
      <c r="N472" s="15"/>
      <c r="O472" s="15"/>
      <c r="P472" s="15"/>
      <c r="Q472" s="15"/>
      <c r="R472" s="15"/>
      <c r="T472" s="10"/>
      <c r="U472" s="15"/>
      <c r="V472" s="20"/>
      <c r="W472" s="80"/>
      <c r="Y472" s="21"/>
      <c r="Z472" s="21"/>
    </row>
    <row r="473" spans="1:26" ht="15.9" customHeight="1" x14ac:dyDescent="0.25">
      <c r="A473" s="6"/>
      <c r="F473" s="15"/>
      <c r="G473" s="15"/>
      <c r="H473" s="20"/>
      <c r="I473" s="15"/>
      <c r="J473" s="15"/>
      <c r="L473" s="15"/>
      <c r="M473" s="15"/>
      <c r="N473" s="15"/>
      <c r="O473" s="15"/>
      <c r="P473" s="15"/>
      <c r="Q473" s="15"/>
      <c r="R473" s="15"/>
      <c r="T473" s="10"/>
      <c r="U473" s="15"/>
      <c r="V473" s="20"/>
      <c r="W473" s="80"/>
      <c r="Y473" s="21"/>
      <c r="Z473" s="21"/>
    </row>
    <row r="474" spans="1:26" ht="15.9" customHeight="1" x14ac:dyDescent="0.25">
      <c r="A474" s="6"/>
      <c r="F474" s="15"/>
      <c r="G474" s="15"/>
      <c r="H474" s="20"/>
      <c r="I474" s="15"/>
      <c r="J474" s="15"/>
      <c r="L474" s="15"/>
      <c r="M474" s="15"/>
      <c r="N474" s="15"/>
      <c r="O474" s="15"/>
      <c r="P474" s="15"/>
      <c r="Q474" s="15"/>
      <c r="R474" s="15"/>
      <c r="T474" s="10"/>
      <c r="U474" s="15"/>
      <c r="V474" s="20"/>
      <c r="W474" s="80"/>
      <c r="Y474" s="21"/>
      <c r="Z474" s="21"/>
    </row>
    <row r="475" spans="1:26" ht="15.9" customHeight="1" x14ac:dyDescent="0.25">
      <c r="A475" s="6"/>
      <c r="F475" s="15"/>
      <c r="G475" s="15"/>
      <c r="H475" s="20"/>
      <c r="I475" s="15"/>
      <c r="J475" s="15"/>
      <c r="L475" s="15"/>
      <c r="M475" s="15"/>
      <c r="N475" s="15"/>
      <c r="O475" s="15"/>
      <c r="P475" s="15"/>
      <c r="Q475" s="15"/>
      <c r="R475" s="15"/>
      <c r="T475" s="10"/>
      <c r="U475" s="15"/>
      <c r="V475" s="20"/>
      <c r="W475" s="80"/>
      <c r="Y475" s="21"/>
      <c r="Z475" s="21"/>
    </row>
    <row r="476" spans="1:26" ht="15.9" customHeight="1" x14ac:dyDescent="0.25">
      <c r="A476" s="6"/>
      <c r="F476" s="15"/>
      <c r="G476" s="15"/>
      <c r="H476" s="20"/>
      <c r="I476" s="15"/>
      <c r="J476" s="15"/>
      <c r="L476" s="15"/>
      <c r="M476" s="15"/>
      <c r="N476" s="15"/>
      <c r="O476" s="15"/>
      <c r="P476" s="15"/>
      <c r="Q476" s="15"/>
      <c r="R476" s="15"/>
      <c r="T476" s="10"/>
      <c r="U476" s="15"/>
      <c r="V476" s="20"/>
      <c r="W476" s="80"/>
      <c r="Y476" s="21"/>
      <c r="Z476" s="21"/>
    </row>
    <row r="477" spans="1:26" ht="15.9" customHeight="1" x14ac:dyDescent="0.25">
      <c r="A477" s="6"/>
      <c r="F477" s="15"/>
      <c r="G477" s="15"/>
      <c r="H477" s="20"/>
      <c r="I477" s="15"/>
      <c r="J477" s="15"/>
      <c r="L477" s="15"/>
      <c r="M477" s="15"/>
      <c r="N477" s="15"/>
      <c r="O477" s="15"/>
      <c r="P477" s="15"/>
      <c r="Q477" s="15"/>
      <c r="R477" s="15"/>
      <c r="T477" s="10"/>
      <c r="U477" s="15"/>
      <c r="V477" s="20"/>
      <c r="W477" s="80"/>
      <c r="Y477" s="21"/>
      <c r="Z477" s="21"/>
    </row>
    <row r="478" spans="1:26" ht="15.9" customHeight="1" x14ac:dyDescent="0.25">
      <c r="A478" s="6"/>
      <c r="F478" s="15"/>
      <c r="G478" s="15"/>
      <c r="H478" s="20"/>
      <c r="I478" s="15"/>
      <c r="J478" s="15"/>
      <c r="L478" s="15"/>
      <c r="M478" s="15"/>
      <c r="N478" s="15"/>
      <c r="O478" s="15"/>
      <c r="P478" s="15"/>
      <c r="Q478" s="15"/>
      <c r="R478" s="15"/>
      <c r="T478" s="10"/>
      <c r="U478" s="15"/>
      <c r="V478" s="20"/>
      <c r="W478" s="80"/>
      <c r="Y478" s="21"/>
      <c r="Z478" s="21"/>
    </row>
    <row r="479" spans="1:26" ht="15.9" customHeight="1" x14ac:dyDescent="0.25">
      <c r="A479" s="6"/>
      <c r="F479" s="15"/>
      <c r="G479" s="15"/>
      <c r="H479" s="20"/>
      <c r="I479" s="15"/>
      <c r="J479" s="15"/>
      <c r="L479" s="15"/>
      <c r="M479" s="15"/>
      <c r="N479" s="15"/>
      <c r="O479" s="15"/>
      <c r="P479" s="15"/>
      <c r="Q479" s="15"/>
      <c r="R479" s="15"/>
      <c r="T479" s="10"/>
      <c r="U479" s="15"/>
      <c r="V479" s="20"/>
      <c r="W479" s="80"/>
      <c r="Y479" s="21"/>
      <c r="Z479" s="21"/>
    </row>
    <row r="480" spans="1:26" ht="15.9" customHeight="1" x14ac:dyDescent="0.25">
      <c r="A480" s="6"/>
      <c r="F480" s="15"/>
      <c r="G480" s="15"/>
      <c r="H480" s="20"/>
      <c r="I480" s="15"/>
      <c r="J480" s="15"/>
      <c r="L480" s="15"/>
      <c r="M480" s="15"/>
      <c r="N480" s="15"/>
      <c r="O480" s="15"/>
      <c r="P480" s="15"/>
      <c r="Q480" s="15"/>
      <c r="R480" s="15"/>
      <c r="T480" s="10"/>
      <c r="U480" s="15"/>
      <c r="V480" s="20"/>
      <c r="W480" s="80"/>
      <c r="Y480" s="21"/>
      <c r="Z480" s="21"/>
    </row>
    <row r="481" spans="1:26" ht="15.9" customHeight="1" x14ac:dyDescent="0.25">
      <c r="A481" s="6"/>
      <c r="F481" s="15"/>
      <c r="G481" s="15"/>
      <c r="H481" s="20"/>
      <c r="I481" s="15"/>
      <c r="J481" s="15"/>
      <c r="L481" s="15"/>
      <c r="M481" s="15"/>
      <c r="N481" s="15"/>
      <c r="O481" s="15"/>
      <c r="P481" s="15"/>
      <c r="Q481" s="15"/>
      <c r="R481" s="15"/>
      <c r="T481" s="10"/>
      <c r="U481" s="15"/>
      <c r="V481" s="20"/>
      <c r="W481" s="80"/>
      <c r="Y481" s="21"/>
      <c r="Z481" s="21"/>
    </row>
    <row r="482" spans="1:26" ht="15.9" customHeight="1" x14ac:dyDescent="0.25">
      <c r="A482" s="6"/>
      <c r="F482" s="15"/>
      <c r="G482" s="15"/>
      <c r="H482" s="20"/>
      <c r="I482" s="15"/>
      <c r="J482" s="15"/>
      <c r="L482" s="15"/>
      <c r="M482" s="15"/>
      <c r="N482" s="15"/>
      <c r="O482" s="15"/>
      <c r="P482" s="15"/>
      <c r="Q482" s="15"/>
      <c r="R482" s="15"/>
      <c r="T482" s="10"/>
      <c r="U482" s="15"/>
      <c r="V482" s="20"/>
      <c r="W482" s="80"/>
      <c r="Y482" s="21"/>
      <c r="Z482" s="21"/>
    </row>
    <row r="483" spans="1:26" ht="15.9" customHeight="1" x14ac:dyDescent="0.25">
      <c r="A483" s="6"/>
      <c r="F483" s="15"/>
      <c r="G483" s="15"/>
      <c r="H483" s="20"/>
      <c r="I483" s="15"/>
      <c r="J483" s="15"/>
      <c r="L483" s="15"/>
      <c r="M483" s="15"/>
      <c r="N483" s="15"/>
      <c r="O483" s="15"/>
      <c r="P483" s="15"/>
      <c r="Q483" s="15"/>
      <c r="R483" s="15"/>
      <c r="T483" s="10"/>
      <c r="U483" s="15"/>
      <c r="V483" s="20"/>
      <c r="W483" s="80"/>
      <c r="Y483" s="21"/>
      <c r="Z483" s="21"/>
    </row>
    <row r="484" spans="1:26" ht="15.9" customHeight="1" x14ac:dyDescent="0.25">
      <c r="A484" s="6"/>
      <c r="F484" s="15"/>
      <c r="G484" s="15"/>
      <c r="H484" s="20"/>
      <c r="I484" s="15"/>
      <c r="J484" s="15"/>
      <c r="L484" s="15"/>
      <c r="M484" s="15"/>
      <c r="N484" s="15"/>
      <c r="O484" s="15"/>
      <c r="P484" s="15"/>
      <c r="Q484" s="15"/>
      <c r="R484" s="15"/>
      <c r="T484" s="10"/>
      <c r="U484" s="15"/>
      <c r="V484" s="20"/>
      <c r="W484" s="80"/>
      <c r="Y484" s="21"/>
      <c r="Z484" s="21"/>
    </row>
    <row r="485" spans="1:26" ht="15.9" customHeight="1" x14ac:dyDescent="0.25">
      <c r="A485" s="6"/>
      <c r="F485" s="15"/>
      <c r="G485" s="15"/>
      <c r="H485" s="20"/>
      <c r="I485" s="15"/>
      <c r="J485" s="15"/>
      <c r="L485" s="15"/>
      <c r="M485" s="15"/>
      <c r="N485" s="15"/>
      <c r="O485" s="15"/>
      <c r="P485" s="15"/>
      <c r="Q485" s="15"/>
      <c r="R485" s="15"/>
      <c r="T485" s="10"/>
      <c r="U485" s="15"/>
      <c r="V485" s="20"/>
      <c r="W485" s="80"/>
      <c r="Y485" s="21"/>
      <c r="Z485" s="21"/>
    </row>
    <row r="486" spans="1:26" ht="15.9" customHeight="1" x14ac:dyDescent="0.25">
      <c r="A486" s="6"/>
      <c r="F486" s="15"/>
      <c r="G486" s="15"/>
      <c r="H486" s="20"/>
      <c r="I486" s="15"/>
      <c r="J486" s="15"/>
      <c r="L486" s="15"/>
      <c r="M486" s="15"/>
      <c r="N486" s="15"/>
      <c r="O486" s="15"/>
      <c r="P486" s="15"/>
      <c r="Q486" s="15"/>
      <c r="R486" s="15"/>
      <c r="T486" s="10"/>
      <c r="U486" s="15"/>
      <c r="V486" s="20"/>
      <c r="W486" s="80"/>
      <c r="Y486" s="21"/>
      <c r="Z486" s="21"/>
    </row>
    <row r="487" spans="1:26" ht="15.9" customHeight="1" x14ac:dyDescent="0.25">
      <c r="A487" s="6"/>
      <c r="F487" s="15"/>
      <c r="G487" s="15"/>
      <c r="H487" s="20"/>
      <c r="I487" s="15"/>
      <c r="J487" s="15"/>
      <c r="L487" s="15"/>
      <c r="M487" s="15"/>
      <c r="N487" s="15"/>
      <c r="O487" s="15"/>
      <c r="P487" s="15"/>
      <c r="Q487" s="15"/>
      <c r="R487" s="15"/>
      <c r="T487" s="10"/>
      <c r="U487" s="15"/>
      <c r="V487" s="20"/>
      <c r="W487" s="80"/>
      <c r="Y487" s="21"/>
      <c r="Z487" s="21"/>
    </row>
    <row r="488" spans="1:26" ht="15.9" customHeight="1" x14ac:dyDescent="0.25">
      <c r="A488" s="6"/>
      <c r="F488" s="15"/>
      <c r="G488" s="15"/>
      <c r="H488" s="20"/>
      <c r="I488" s="15"/>
      <c r="J488" s="15"/>
      <c r="L488" s="15"/>
      <c r="M488" s="15"/>
      <c r="N488" s="15"/>
      <c r="O488" s="15"/>
      <c r="P488" s="15"/>
      <c r="Q488" s="15"/>
      <c r="R488" s="15"/>
      <c r="T488" s="10"/>
      <c r="U488" s="15"/>
      <c r="V488" s="20"/>
      <c r="W488" s="80"/>
      <c r="Y488" s="21"/>
      <c r="Z488" s="21"/>
    </row>
    <row r="489" spans="1:26" ht="15.9" customHeight="1" x14ac:dyDescent="0.25">
      <c r="A489" s="6"/>
      <c r="F489" s="15"/>
      <c r="G489" s="15"/>
      <c r="H489" s="20"/>
      <c r="I489" s="15"/>
      <c r="J489" s="15"/>
      <c r="L489" s="15"/>
      <c r="M489" s="15"/>
      <c r="N489" s="15"/>
      <c r="O489" s="15"/>
      <c r="P489" s="15"/>
      <c r="Q489" s="15"/>
      <c r="R489" s="15"/>
      <c r="T489" s="10"/>
      <c r="U489" s="15"/>
      <c r="V489" s="20"/>
      <c r="W489" s="80"/>
      <c r="Y489" s="21"/>
      <c r="Z489" s="21"/>
    </row>
    <row r="490" spans="1:26" ht="15.9" customHeight="1" x14ac:dyDescent="0.25">
      <c r="A490" s="6"/>
      <c r="F490" s="15"/>
      <c r="G490" s="15"/>
      <c r="H490" s="20"/>
      <c r="I490" s="15"/>
      <c r="J490" s="15"/>
      <c r="L490" s="15"/>
      <c r="M490" s="15"/>
      <c r="N490" s="15"/>
      <c r="O490" s="15"/>
      <c r="P490" s="15"/>
      <c r="Q490" s="15"/>
      <c r="R490" s="15"/>
      <c r="T490" s="10"/>
      <c r="U490" s="15"/>
      <c r="V490" s="20"/>
      <c r="W490" s="80"/>
      <c r="Y490" s="21"/>
      <c r="Z490" s="21"/>
    </row>
    <row r="491" spans="1:26" ht="15.9" customHeight="1" x14ac:dyDescent="0.25">
      <c r="A491" s="6"/>
      <c r="F491" s="15"/>
      <c r="G491" s="15"/>
      <c r="H491" s="20"/>
      <c r="I491" s="15"/>
      <c r="J491" s="15"/>
      <c r="L491" s="15"/>
      <c r="M491" s="15"/>
      <c r="N491" s="15"/>
      <c r="O491" s="15"/>
      <c r="P491" s="15"/>
      <c r="Q491" s="15"/>
      <c r="R491" s="15"/>
      <c r="T491" s="10"/>
      <c r="U491" s="15"/>
      <c r="V491" s="20"/>
      <c r="W491" s="80"/>
      <c r="Y491" s="21"/>
      <c r="Z491" s="21"/>
    </row>
    <row r="492" spans="1:26" ht="15.9" customHeight="1" x14ac:dyDescent="0.25">
      <c r="A492" s="6"/>
      <c r="F492" s="15"/>
      <c r="G492" s="15"/>
      <c r="H492" s="20"/>
      <c r="I492" s="15"/>
      <c r="J492" s="15"/>
      <c r="L492" s="15"/>
      <c r="M492" s="15"/>
      <c r="N492" s="15"/>
      <c r="O492" s="15"/>
      <c r="P492" s="15"/>
      <c r="Q492" s="15"/>
      <c r="R492" s="15"/>
      <c r="T492" s="10"/>
      <c r="U492" s="15"/>
      <c r="V492" s="20"/>
      <c r="W492" s="80"/>
      <c r="Y492" s="21"/>
      <c r="Z492" s="21"/>
    </row>
    <row r="493" spans="1:26" ht="15.9" customHeight="1" x14ac:dyDescent="0.25">
      <c r="A493" s="6"/>
      <c r="F493" s="15"/>
      <c r="G493" s="15"/>
      <c r="H493" s="20"/>
      <c r="I493" s="15"/>
      <c r="J493" s="15"/>
      <c r="L493" s="15"/>
      <c r="M493" s="15"/>
      <c r="N493" s="15"/>
      <c r="O493" s="15"/>
      <c r="P493" s="15"/>
      <c r="Q493" s="15"/>
      <c r="R493" s="15"/>
      <c r="T493" s="10"/>
      <c r="U493" s="15"/>
      <c r="V493" s="20"/>
      <c r="W493" s="80"/>
      <c r="Y493" s="21"/>
      <c r="Z493" s="21"/>
    </row>
    <row r="494" spans="1:26" ht="15.9" customHeight="1" x14ac:dyDescent="0.25">
      <c r="A494" s="6"/>
      <c r="F494" s="15"/>
      <c r="G494" s="15"/>
      <c r="H494" s="20"/>
      <c r="I494" s="15"/>
      <c r="J494" s="15"/>
      <c r="L494" s="15"/>
      <c r="M494" s="15"/>
      <c r="N494" s="15"/>
      <c r="O494" s="15"/>
      <c r="P494" s="15"/>
      <c r="Q494" s="15"/>
      <c r="R494" s="15"/>
      <c r="T494" s="10"/>
      <c r="U494" s="15"/>
      <c r="V494" s="20"/>
      <c r="W494" s="80"/>
      <c r="Y494" s="21"/>
      <c r="Z494" s="21"/>
    </row>
    <row r="495" spans="1:26" ht="15.9" customHeight="1" x14ac:dyDescent="0.25">
      <c r="A495" s="6"/>
      <c r="F495" s="15"/>
      <c r="G495" s="15"/>
      <c r="H495" s="20"/>
      <c r="I495" s="15"/>
      <c r="J495" s="15"/>
      <c r="L495" s="15"/>
      <c r="M495" s="15"/>
      <c r="N495" s="15"/>
      <c r="O495" s="15"/>
      <c r="P495" s="15"/>
      <c r="Q495" s="15"/>
      <c r="R495" s="15"/>
      <c r="T495" s="10"/>
      <c r="U495" s="15"/>
      <c r="V495" s="20"/>
      <c r="W495" s="80"/>
      <c r="Y495" s="21"/>
      <c r="Z495" s="21"/>
    </row>
    <row r="496" spans="1:26" ht="15.9" customHeight="1" x14ac:dyDescent="0.25">
      <c r="A496" s="6"/>
      <c r="F496" s="15"/>
      <c r="G496" s="15"/>
      <c r="H496" s="20"/>
      <c r="I496" s="15"/>
      <c r="J496" s="15"/>
      <c r="L496" s="15"/>
      <c r="M496" s="15"/>
      <c r="N496" s="15"/>
      <c r="O496" s="15"/>
      <c r="P496" s="15"/>
      <c r="Q496" s="15"/>
      <c r="R496" s="15"/>
      <c r="T496" s="10"/>
      <c r="U496" s="15"/>
      <c r="V496" s="20"/>
      <c r="W496" s="80"/>
      <c r="Y496" s="21"/>
      <c r="Z496" s="21"/>
    </row>
    <row r="497" spans="1:26" ht="15.9" customHeight="1" x14ac:dyDescent="0.25">
      <c r="A497" s="6"/>
      <c r="F497" s="15"/>
      <c r="G497" s="15"/>
      <c r="H497" s="20"/>
      <c r="I497" s="15"/>
      <c r="J497" s="15"/>
      <c r="L497" s="15"/>
      <c r="M497" s="15"/>
      <c r="N497" s="15"/>
      <c r="O497" s="15"/>
      <c r="P497" s="15"/>
      <c r="Q497" s="15"/>
      <c r="R497" s="15"/>
      <c r="T497" s="10"/>
      <c r="U497" s="15"/>
      <c r="V497" s="20"/>
      <c r="W497" s="80"/>
      <c r="Y497" s="21"/>
      <c r="Z497" s="21"/>
    </row>
    <row r="498" spans="1:26" ht="15.9" customHeight="1" x14ac:dyDescent="0.25">
      <c r="A498" s="6"/>
      <c r="F498" s="15"/>
      <c r="G498" s="15"/>
      <c r="H498" s="20"/>
      <c r="I498" s="15"/>
      <c r="J498" s="15"/>
      <c r="L498" s="15"/>
      <c r="M498" s="15"/>
      <c r="N498" s="15"/>
      <c r="O498" s="15"/>
      <c r="P498" s="15"/>
      <c r="Q498" s="15"/>
      <c r="R498" s="15"/>
      <c r="T498" s="10"/>
      <c r="U498" s="15"/>
      <c r="V498" s="20"/>
      <c r="W498" s="80"/>
      <c r="Y498" s="21"/>
      <c r="Z498" s="21"/>
    </row>
    <row r="499" spans="1:26" ht="15.9" customHeight="1" x14ac:dyDescent="0.25">
      <c r="A499" s="6"/>
      <c r="F499" s="15"/>
      <c r="G499" s="15"/>
      <c r="H499" s="20"/>
      <c r="I499" s="15"/>
      <c r="J499" s="15"/>
      <c r="L499" s="15"/>
      <c r="M499" s="15"/>
      <c r="N499" s="15"/>
      <c r="O499" s="15"/>
      <c r="P499" s="15"/>
      <c r="Q499" s="15"/>
      <c r="R499" s="15"/>
      <c r="T499" s="10"/>
      <c r="U499" s="15"/>
      <c r="V499" s="20"/>
      <c r="W499" s="80"/>
      <c r="Y499" s="21"/>
      <c r="Z499" s="21"/>
    </row>
    <row r="500" spans="1:26" ht="15.9" customHeight="1" x14ac:dyDescent="0.25">
      <c r="A500" s="6"/>
      <c r="F500" s="15"/>
      <c r="G500" s="15"/>
      <c r="H500" s="20"/>
      <c r="I500" s="15"/>
      <c r="J500" s="15"/>
      <c r="L500" s="15"/>
      <c r="M500" s="15"/>
      <c r="N500" s="15"/>
      <c r="O500" s="15"/>
      <c r="P500" s="15"/>
      <c r="Q500" s="15"/>
      <c r="R500" s="15"/>
      <c r="T500" s="10"/>
      <c r="U500" s="15"/>
      <c r="V500" s="20"/>
      <c r="W500" s="80"/>
      <c r="Y500" s="21"/>
      <c r="Z500" s="21"/>
    </row>
    <row r="501" spans="1:26" ht="15.9" customHeight="1" x14ac:dyDescent="0.25">
      <c r="A501" s="6"/>
      <c r="F501" s="15"/>
      <c r="G501" s="15"/>
      <c r="H501" s="20"/>
      <c r="I501" s="15"/>
      <c r="J501" s="15"/>
      <c r="L501" s="15"/>
      <c r="M501" s="15"/>
      <c r="N501" s="15"/>
      <c r="O501" s="15"/>
      <c r="P501" s="15"/>
      <c r="Q501" s="15"/>
      <c r="R501" s="15"/>
      <c r="T501" s="10"/>
      <c r="U501" s="15"/>
      <c r="V501" s="20"/>
      <c r="W501" s="80"/>
      <c r="Y501" s="21"/>
      <c r="Z501" s="21"/>
    </row>
    <row r="502" spans="1:26" ht="15.9" customHeight="1" x14ac:dyDescent="0.25">
      <c r="A502" s="6"/>
      <c r="F502" s="15"/>
      <c r="G502" s="15"/>
      <c r="H502" s="20"/>
      <c r="I502" s="15"/>
      <c r="J502" s="15"/>
      <c r="L502" s="15"/>
      <c r="M502" s="15"/>
      <c r="N502" s="15"/>
      <c r="O502" s="15"/>
      <c r="P502" s="15"/>
      <c r="Q502" s="15"/>
      <c r="R502" s="15"/>
      <c r="T502" s="10"/>
      <c r="U502" s="15"/>
      <c r="V502" s="20"/>
      <c r="W502" s="80"/>
      <c r="Y502" s="21"/>
      <c r="Z502" s="21"/>
    </row>
    <row r="503" spans="1:26" ht="15.9" customHeight="1" x14ac:dyDescent="0.25">
      <c r="A503" s="6"/>
      <c r="F503" s="15"/>
      <c r="G503" s="15"/>
      <c r="H503" s="20"/>
      <c r="I503" s="15"/>
      <c r="J503" s="15"/>
      <c r="L503" s="15"/>
      <c r="M503" s="15"/>
      <c r="N503" s="15"/>
      <c r="O503" s="15"/>
      <c r="P503" s="15"/>
      <c r="Q503" s="15"/>
      <c r="R503" s="15"/>
      <c r="T503" s="10"/>
      <c r="U503" s="15"/>
      <c r="V503" s="20"/>
      <c r="W503" s="80"/>
      <c r="Y503" s="21"/>
      <c r="Z503" s="21"/>
    </row>
    <row r="504" spans="1:26" ht="15.9" customHeight="1" x14ac:dyDescent="0.25">
      <c r="A504" s="6"/>
      <c r="F504" s="15"/>
      <c r="G504" s="15"/>
      <c r="H504" s="20"/>
      <c r="I504" s="15"/>
      <c r="J504" s="15"/>
      <c r="L504" s="15"/>
      <c r="M504" s="15"/>
      <c r="N504" s="15"/>
      <c r="O504" s="15"/>
      <c r="P504" s="15"/>
      <c r="Q504" s="15"/>
      <c r="R504" s="15"/>
      <c r="T504" s="10"/>
      <c r="U504" s="15"/>
      <c r="V504" s="20"/>
      <c r="W504" s="80"/>
      <c r="Y504" s="21"/>
      <c r="Z504" s="21"/>
    </row>
    <row r="505" spans="1:26" ht="15.9" customHeight="1" x14ac:dyDescent="0.25">
      <c r="A505" s="6"/>
      <c r="F505" s="15"/>
      <c r="G505" s="15"/>
      <c r="H505" s="20"/>
      <c r="I505" s="15"/>
      <c r="J505" s="15"/>
      <c r="L505" s="15"/>
      <c r="M505" s="15"/>
      <c r="N505" s="15"/>
      <c r="O505" s="15"/>
      <c r="P505" s="15"/>
      <c r="Q505" s="15"/>
      <c r="R505" s="15"/>
      <c r="T505" s="10"/>
      <c r="U505" s="15"/>
      <c r="V505" s="20"/>
      <c r="W505" s="80"/>
      <c r="Y505" s="21"/>
      <c r="Z505" s="21"/>
    </row>
    <row r="506" spans="1:26" ht="15.9" customHeight="1" x14ac:dyDescent="0.25">
      <c r="A506" s="6"/>
      <c r="F506" s="15"/>
      <c r="G506" s="15"/>
      <c r="H506" s="20"/>
      <c r="I506" s="15"/>
      <c r="J506" s="15"/>
      <c r="L506" s="15"/>
      <c r="M506" s="15"/>
      <c r="N506" s="15"/>
      <c r="O506" s="15"/>
      <c r="P506" s="15"/>
      <c r="Q506" s="15"/>
      <c r="R506" s="15"/>
      <c r="T506" s="10"/>
      <c r="U506" s="15"/>
      <c r="V506" s="20"/>
      <c r="W506" s="80"/>
      <c r="Y506" s="21"/>
      <c r="Z506" s="21"/>
    </row>
    <row r="507" spans="1:26" ht="15.9" customHeight="1" x14ac:dyDescent="0.25">
      <c r="A507" s="6"/>
      <c r="F507" s="15"/>
      <c r="G507" s="15"/>
      <c r="H507" s="20"/>
      <c r="I507" s="15"/>
      <c r="J507" s="15"/>
      <c r="L507" s="15"/>
      <c r="M507" s="15"/>
      <c r="N507" s="15"/>
      <c r="O507" s="15"/>
      <c r="P507" s="15"/>
      <c r="Q507" s="15"/>
      <c r="R507" s="15"/>
      <c r="T507" s="10"/>
      <c r="U507" s="15"/>
      <c r="V507" s="20"/>
      <c r="W507" s="80"/>
      <c r="Y507" s="21"/>
      <c r="Z507" s="21"/>
    </row>
    <row r="508" spans="1:26" ht="15.9" customHeight="1" x14ac:dyDescent="0.25">
      <c r="A508" s="6"/>
      <c r="F508" s="15"/>
      <c r="G508" s="15"/>
      <c r="H508" s="20"/>
      <c r="I508" s="15"/>
      <c r="J508" s="15"/>
      <c r="L508" s="15"/>
      <c r="M508" s="15"/>
      <c r="N508" s="15"/>
      <c r="O508" s="15"/>
      <c r="P508" s="15"/>
      <c r="Q508" s="15"/>
      <c r="R508" s="15"/>
      <c r="T508" s="10"/>
      <c r="U508" s="15"/>
      <c r="V508" s="20"/>
      <c r="W508" s="80"/>
      <c r="Y508" s="21"/>
      <c r="Z508" s="21"/>
    </row>
    <row r="509" spans="1:26" ht="15.9" customHeight="1" x14ac:dyDescent="0.25">
      <c r="A509" s="6"/>
      <c r="F509" s="15"/>
      <c r="G509" s="15"/>
      <c r="H509" s="20"/>
      <c r="I509" s="15"/>
      <c r="J509" s="15"/>
      <c r="L509" s="15"/>
      <c r="M509" s="15"/>
      <c r="N509" s="15"/>
      <c r="O509" s="15"/>
      <c r="P509" s="15"/>
      <c r="Q509" s="15"/>
      <c r="R509" s="15"/>
      <c r="T509" s="10"/>
      <c r="U509" s="15"/>
      <c r="V509" s="20"/>
      <c r="W509" s="80"/>
      <c r="Y509" s="21"/>
      <c r="Z509" s="21"/>
    </row>
    <row r="510" spans="1:26" ht="15.9" customHeight="1" x14ac:dyDescent="0.25">
      <c r="A510" s="6"/>
      <c r="F510" s="15"/>
      <c r="G510" s="15"/>
      <c r="H510" s="20"/>
      <c r="I510" s="15"/>
      <c r="J510" s="15"/>
      <c r="L510" s="15"/>
      <c r="M510" s="15"/>
      <c r="N510" s="15"/>
      <c r="O510" s="15"/>
      <c r="P510" s="15"/>
      <c r="Q510" s="15"/>
      <c r="R510" s="15"/>
      <c r="T510" s="10"/>
      <c r="U510" s="15"/>
      <c r="V510" s="20"/>
      <c r="W510" s="80"/>
      <c r="Y510" s="21"/>
      <c r="Z510" s="21"/>
    </row>
    <row r="511" spans="1:26" ht="15.9" customHeight="1" x14ac:dyDescent="0.25">
      <c r="A511" s="6"/>
      <c r="F511" s="15"/>
      <c r="G511" s="15"/>
      <c r="H511" s="20"/>
      <c r="I511" s="15"/>
      <c r="J511" s="15"/>
      <c r="L511" s="15"/>
      <c r="M511" s="15"/>
      <c r="N511" s="15"/>
      <c r="O511" s="15"/>
      <c r="P511" s="15"/>
      <c r="Q511" s="15"/>
      <c r="R511" s="15"/>
      <c r="T511" s="10"/>
      <c r="U511" s="15"/>
      <c r="V511" s="20"/>
      <c r="W511" s="80"/>
      <c r="Y511" s="21"/>
      <c r="Z511" s="21"/>
    </row>
    <row r="512" spans="1:26" ht="15.9" customHeight="1" x14ac:dyDescent="0.25">
      <c r="A512" s="6"/>
      <c r="F512" s="15"/>
      <c r="G512" s="15"/>
      <c r="H512" s="20"/>
      <c r="I512" s="15"/>
      <c r="J512" s="15"/>
      <c r="L512" s="15"/>
      <c r="M512" s="15"/>
      <c r="N512" s="15"/>
      <c r="O512" s="15"/>
      <c r="P512" s="15"/>
      <c r="Q512" s="15"/>
      <c r="R512" s="15"/>
      <c r="T512" s="10"/>
      <c r="U512" s="15"/>
      <c r="V512" s="20"/>
      <c r="W512" s="80"/>
      <c r="Y512" s="21"/>
      <c r="Z512" s="21"/>
    </row>
    <row r="513" spans="1:26" ht="15.9" customHeight="1" x14ac:dyDescent="0.25">
      <c r="A513" s="6"/>
      <c r="F513" s="15"/>
      <c r="G513" s="15"/>
      <c r="H513" s="20"/>
      <c r="I513" s="15"/>
      <c r="J513" s="15"/>
      <c r="L513" s="15"/>
      <c r="M513" s="15"/>
      <c r="N513" s="15"/>
      <c r="O513" s="15"/>
      <c r="P513" s="15"/>
      <c r="Q513" s="15"/>
      <c r="R513" s="15"/>
      <c r="T513" s="10"/>
      <c r="U513" s="15"/>
      <c r="V513" s="20"/>
      <c r="W513" s="80"/>
      <c r="Y513" s="21"/>
      <c r="Z513" s="21"/>
    </row>
    <row r="514" spans="1:26" ht="15.9" customHeight="1" x14ac:dyDescent="0.25">
      <c r="A514" s="6"/>
      <c r="F514" s="15"/>
      <c r="G514" s="15"/>
      <c r="H514" s="20"/>
      <c r="I514" s="15"/>
      <c r="J514" s="15"/>
      <c r="L514" s="15"/>
      <c r="M514" s="15"/>
      <c r="N514" s="15"/>
      <c r="O514" s="15"/>
      <c r="P514" s="15"/>
      <c r="Q514" s="15"/>
      <c r="R514" s="15"/>
      <c r="T514" s="10"/>
      <c r="U514" s="15"/>
      <c r="V514" s="20"/>
      <c r="W514" s="80"/>
      <c r="Y514" s="21"/>
      <c r="Z514" s="21"/>
    </row>
    <row r="515" spans="1:26" ht="15.9" customHeight="1" x14ac:dyDescent="0.25">
      <c r="A515" s="6"/>
      <c r="F515" s="15"/>
      <c r="G515" s="15"/>
      <c r="H515" s="20"/>
      <c r="I515" s="15"/>
      <c r="J515" s="15"/>
      <c r="L515" s="15"/>
      <c r="M515" s="15"/>
      <c r="N515" s="15"/>
      <c r="O515" s="15"/>
      <c r="P515" s="15"/>
      <c r="Q515" s="15"/>
      <c r="R515" s="15"/>
      <c r="T515" s="10"/>
      <c r="U515" s="15"/>
      <c r="V515" s="20"/>
      <c r="W515" s="80"/>
      <c r="Y515" s="21"/>
      <c r="Z515" s="21"/>
    </row>
    <row r="516" spans="1:26" ht="15.9" customHeight="1" x14ac:dyDescent="0.25">
      <c r="A516" s="6"/>
      <c r="F516" s="15"/>
      <c r="G516" s="15"/>
      <c r="H516" s="20"/>
      <c r="I516" s="15"/>
      <c r="J516" s="15"/>
      <c r="L516" s="15"/>
      <c r="M516" s="15"/>
      <c r="N516" s="15"/>
      <c r="O516" s="15"/>
      <c r="P516" s="15"/>
      <c r="Q516" s="15"/>
      <c r="R516" s="15"/>
      <c r="T516" s="10"/>
      <c r="U516" s="15"/>
      <c r="V516" s="20"/>
      <c r="W516" s="80"/>
      <c r="Y516" s="21"/>
      <c r="Z516" s="21"/>
    </row>
    <row r="517" spans="1:26" ht="15.9" customHeight="1" x14ac:dyDescent="0.25">
      <c r="A517" s="6"/>
      <c r="F517" s="15"/>
      <c r="G517" s="15"/>
      <c r="H517" s="20"/>
      <c r="I517" s="15"/>
      <c r="J517" s="15"/>
      <c r="L517" s="15"/>
      <c r="M517" s="15"/>
      <c r="N517" s="15"/>
      <c r="O517" s="15"/>
      <c r="P517" s="15"/>
      <c r="Q517" s="15"/>
      <c r="R517" s="15"/>
      <c r="T517" s="10"/>
      <c r="U517" s="15"/>
      <c r="V517" s="20"/>
      <c r="W517" s="80"/>
      <c r="Y517" s="21"/>
      <c r="Z517" s="21"/>
    </row>
    <row r="518" spans="1:26" ht="15.9" customHeight="1" x14ac:dyDescent="0.25">
      <c r="A518" s="6"/>
      <c r="F518" s="15"/>
      <c r="G518" s="15"/>
      <c r="H518" s="20"/>
      <c r="I518" s="15"/>
      <c r="J518" s="15"/>
      <c r="L518" s="15"/>
      <c r="M518" s="15"/>
      <c r="N518" s="15"/>
      <c r="O518" s="15"/>
      <c r="P518" s="15"/>
      <c r="Q518" s="15"/>
      <c r="R518" s="15"/>
      <c r="T518" s="10"/>
      <c r="U518" s="15"/>
      <c r="V518" s="20"/>
      <c r="W518" s="80"/>
      <c r="Y518" s="21"/>
      <c r="Z518" s="21"/>
    </row>
    <row r="519" spans="1:26" ht="15.9" customHeight="1" x14ac:dyDescent="0.25">
      <c r="A519" s="6"/>
      <c r="F519" s="15"/>
      <c r="G519" s="15"/>
      <c r="H519" s="20"/>
      <c r="I519" s="15"/>
      <c r="J519" s="15"/>
      <c r="L519" s="15"/>
      <c r="M519" s="15"/>
      <c r="N519" s="15"/>
      <c r="O519" s="15"/>
      <c r="P519" s="15"/>
      <c r="Q519" s="15"/>
      <c r="R519" s="15"/>
      <c r="T519" s="10"/>
      <c r="U519" s="15"/>
      <c r="V519" s="20"/>
      <c r="W519" s="80"/>
      <c r="Y519" s="21"/>
      <c r="Z519" s="21"/>
    </row>
    <row r="520" spans="1:26" ht="15.9" customHeight="1" x14ac:dyDescent="0.25">
      <c r="A520" s="6"/>
      <c r="F520" s="15"/>
      <c r="G520" s="15"/>
      <c r="H520" s="20"/>
      <c r="I520" s="15"/>
      <c r="J520" s="15"/>
      <c r="L520" s="15"/>
      <c r="M520" s="15"/>
      <c r="N520" s="15"/>
      <c r="O520" s="15"/>
      <c r="P520" s="15"/>
      <c r="Q520" s="15"/>
      <c r="R520" s="15"/>
      <c r="T520" s="10"/>
      <c r="U520" s="15"/>
      <c r="V520" s="20"/>
      <c r="W520" s="80"/>
      <c r="Y520" s="21"/>
      <c r="Z520" s="21"/>
    </row>
    <row r="521" spans="1:26" ht="15.9" customHeight="1" x14ac:dyDescent="0.25">
      <c r="A521" s="6"/>
      <c r="F521" s="15"/>
      <c r="G521" s="15"/>
      <c r="H521" s="20"/>
      <c r="I521" s="15"/>
      <c r="J521" s="15"/>
      <c r="L521" s="15"/>
      <c r="M521" s="15"/>
      <c r="N521" s="15"/>
      <c r="O521" s="15"/>
      <c r="P521" s="15"/>
      <c r="Q521" s="15"/>
      <c r="R521" s="15"/>
      <c r="T521" s="10"/>
      <c r="U521" s="15"/>
      <c r="V521" s="20"/>
      <c r="W521" s="80"/>
      <c r="Y521" s="21"/>
      <c r="Z521" s="21"/>
    </row>
    <row r="522" spans="1:26" ht="15.9" customHeight="1" x14ac:dyDescent="0.25">
      <c r="A522" s="6"/>
      <c r="F522" s="15"/>
      <c r="G522" s="15"/>
      <c r="H522" s="20"/>
      <c r="I522" s="15"/>
      <c r="J522" s="15"/>
      <c r="L522" s="15"/>
      <c r="M522" s="15"/>
      <c r="N522" s="15"/>
      <c r="O522" s="15"/>
      <c r="P522" s="15"/>
      <c r="Q522" s="15"/>
      <c r="R522" s="15"/>
      <c r="T522" s="10"/>
      <c r="U522" s="15"/>
      <c r="V522" s="20"/>
      <c r="W522" s="80"/>
      <c r="Y522" s="21"/>
      <c r="Z522" s="21"/>
    </row>
    <row r="523" spans="1:26" ht="15.9" customHeight="1" x14ac:dyDescent="0.25">
      <c r="A523" s="6"/>
      <c r="F523" s="15"/>
      <c r="G523" s="15"/>
      <c r="H523" s="20"/>
      <c r="I523" s="15"/>
      <c r="J523" s="15"/>
      <c r="L523" s="15"/>
      <c r="M523" s="15"/>
      <c r="N523" s="15"/>
      <c r="O523" s="15"/>
      <c r="P523" s="15"/>
      <c r="Q523" s="15"/>
      <c r="R523" s="15"/>
      <c r="T523" s="10"/>
      <c r="U523" s="15"/>
      <c r="V523" s="20"/>
      <c r="W523" s="80"/>
      <c r="Y523" s="21"/>
      <c r="Z523" s="21"/>
    </row>
    <row r="524" spans="1:26" ht="15.9" customHeight="1" x14ac:dyDescent="0.25">
      <c r="A524" s="6"/>
      <c r="F524" s="15"/>
      <c r="G524" s="15"/>
      <c r="H524" s="20"/>
      <c r="I524" s="15"/>
      <c r="J524" s="15"/>
      <c r="L524" s="15"/>
      <c r="M524" s="15"/>
      <c r="N524" s="15"/>
      <c r="O524" s="15"/>
      <c r="P524" s="15"/>
      <c r="Q524" s="15"/>
      <c r="R524" s="15"/>
      <c r="T524" s="10"/>
      <c r="U524" s="15"/>
      <c r="V524" s="20"/>
      <c r="W524" s="80"/>
      <c r="Y524" s="21"/>
      <c r="Z524" s="21"/>
    </row>
    <row r="525" spans="1:26" ht="15.9" customHeight="1" x14ac:dyDescent="0.25">
      <c r="A525" s="6"/>
      <c r="F525" s="15"/>
      <c r="G525" s="15"/>
      <c r="H525" s="20"/>
      <c r="I525" s="15"/>
      <c r="J525" s="15"/>
      <c r="L525" s="15"/>
      <c r="M525" s="15"/>
      <c r="N525" s="15"/>
      <c r="O525" s="15"/>
      <c r="P525" s="15"/>
      <c r="Q525" s="15"/>
      <c r="R525" s="15"/>
      <c r="T525" s="10"/>
      <c r="U525" s="15"/>
      <c r="V525" s="20"/>
      <c r="W525" s="80"/>
      <c r="Y525" s="21"/>
      <c r="Z525" s="21"/>
    </row>
    <row r="526" spans="1:26" ht="15.9" customHeight="1" x14ac:dyDescent="0.25">
      <c r="A526" s="6"/>
      <c r="F526" s="15"/>
      <c r="G526" s="15"/>
      <c r="H526" s="20"/>
      <c r="I526" s="15"/>
      <c r="J526" s="15"/>
      <c r="L526" s="15"/>
      <c r="M526" s="15"/>
      <c r="N526" s="15"/>
      <c r="O526" s="15"/>
      <c r="P526" s="15"/>
      <c r="Q526" s="15"/>
      <c r="R526" s="15"/>
      <c r="T526" s="10"/>
      <c r="U526" s="15"/>
      <c r="V526" s="20"/>
      <c r="W526" s="80"/>
      <c r="Y526" s="21"/>
      <c r="Z526" s="21"/>
    </row>
    <row r="527" spans="1:26" ht="15.9" customHeight="1" x14ac:dyDescent="0.25">
      <c r="A527" s="6"/>
      <c r="F527" s="15"/>
      <c r="G527" s="15"/>
      <c r="H527" s="20"/>
      <c r="I527" s="15"/>
      <c r="J527" s="15"/>
      <c r="L527" s="15"/>
      <c r="M527" s="15"/>
      <c r="N527" s="15"/>
      <c r="O527" s="15"/>
      <c r="P527" s="15"/>
      <c r="Q527" s="15"/>
      <c r="R527" s="15"/>
      <c r="T527" s="10"/>
      <c r="U527" s="15"/>
      <c r="V527" s="20"/>
      <c r="W527" s="80"/>
      <c r="Y527" s="21"/>
      <c r="Z527" s="21"/>
    </row>
    <row r="528" spans="1:26" ht="15.9" customHeight="1" x14ac:dyDescent="0.25">
      <c r="A528" s="6"/>
      <c r="F528" s="15"/>
      <c r="G528" s="15"/>
      <c r="H528" s="20"/>
      <c r="I528" s="15"/>
      <c r="J528" s="15"/>
      <c r="L528" s="15"/>
      <c r="M528" s="15"/>
      <c r="N528" s="15"/>
      <c r="O528" s="15"/>
      <c r="P528" s="15"/>
      <c r="Q528" s="15"/>
      <c r="R528" s="15"/>
      <c r="T528" s="10"/>
      <c r="U528" s="15"/>
      <c r="V528" s="20"/>
      <c r="W528" s="80"/>
      <c r="Y528" s="21"/>
      <c r="Z528" s="21"/>
    </row>
    <row r="529" spans="1:26" ht="15.9" customHeight="1" x14ac:dyDescent="0.25">
      <c r="A529" s="6"/>
      <c r="F529" s="15"/>
      <c r="G529" s="15"/>
      <c r="H529" s="20"/>
      <c r="I529" s="15"/>
      <c r="J529" s="15"/>
      <c r="L529" s="15"/>
      <c r="M529" s="15"/>
      <c r="N529" s="15"/>
      <c r="O529" s="15"/>
      <c r="P529" s="15"/>
      <c r="Q529" s="15"/>
      <c r="R529" s="15"/>
      <c r="T529" s="10"/>
      <c r="U529" s="15"/>
      <c r="V529" s="20"/>
      <c r="W529" s="80"/>
      <c r="Y529" s="21"/>
      <c r="Z529" s="21"/>
    </row>
    <row r="530" spans="1:26" ht="15.9" customHeight="1" x14ac:dyDescent="0.25">
      <c r="A530" s="6"/>
      <c r="F530" s="15"/>
      <c r="G530" s="15"/>
      <c r="H530" s="20"/>
      <c r="I530" s="15"/>
      <c r="J530" s="15"/>
      <c r="L530" s="15"/>
      <c r="M530" s="15"/>
      <c r="N530" s="15"/>
      <c r="O530" s="15"/>
      <c r="P530" s="15"/>
      <c r="Q530" s="15"/>
      <c r="R530" s="15"/>
      <c r="T530" s="10"/>
      <c r="U530" s="15"/>
      <c r="V530" s="20"/>
      <c r="W530" s="80"/>
      <c r="Y530" s="21"/>
      <c r="Z530" s="21"/>
    </row>
    <row r="531" spans="1:26" ht="15.9" customHeight="1" x14ac:dyDescent="0.25">
      <c r="A531" s="6"/>
      <c r="F531" s="15"/>
      <c r="G531" s="15"/>
      <c r="H531" s="20"/>
      <c r="I531" s="15"/>
      <c r="J531" s="15"/>
      <c r="L531" s="15"/>
      <c r="M531" s="15"/>
      <c r="N531" s="15"/>
      <c r="O531" s="15"/>
      <c r="P531" s="15"/>
      <c r="Q531" s="15"/>
      <c r="R531" s="15"/>
      <c r="T531" s="10"/>
      <c r="U531" s="15"/>
      <c r="V531" s="20"/>
      <c r="W531" s="80"/>
      <c r="Y531" s="21"/>
      <c r="Z531" s="21"/>
    </row>
    <row r="532" spans="1:26" ht="15.9" customHeight="1" x14ac:dyDescent="0.25">
      <c r="A532" s="6"/>
      <c r="F532" s="15"/>
      <c r="G532" s="15"/>
      <c r="H532" s="20"/>
      <c r="I532" s="15"/>
      <c r="J532" s="15"/>
      <c r="L532" s="15"/>
      <c r="M532" s="15"/>
      <c r="N532" s="15"/>
      <c r="O532" s="15"/>
      <c r="P532" s="15"/>
      <c r="Q532" s="15"/>
      <c r="R532" s="15"/>
      <c r="T532" s="10"/>
      <c r="U532" s="15"/>
      <c r="V532" s="20"/>
      <c r="W532" s="80"/>
      <c r="Y532" s="21"/>
      <c r="Z532" s="21"/>
    </row>
    <row r="533" spans="1:26" ht="15.9" customHeight="1" x14ac:dyDescent="0.25">
      <c r="A533" s="6"/>
      <c r="F533" s="15"/>
      <c r="G533" s="15"/>
      <c r="H533" s="20"/>
      <c r="I533" s="15"/>
      <c r="J533" s="15"/>
      <c r="L533" s="15"/>
      <c r="M533" s="15"/>
      <c r="N533" s="15"/>
      <c r="O533" s="15"/>
      <c r="P533" s="15"/>
      <c r="Q533" s="15"/>
      <c r="R533" s="15"/>
      <c r="T533" s="10"/>
      <c r="U533" s="15"/>
      <c r="V533" s="20"/>
      <c r="W533" s="80"/>
      <c r="Y533" s="21"/>
      <c r="Z533" s="21"/>
    </row>
    <row r="534" spans="1:26" ht="15.9" customHeight="1" x14ac:dyDescent="0.25">
      <c r="A534" s="6"/>
      <c r="F534" s="15"/>
      <c r="G534" s="15"/>
      <c r="H534" s="20"/>
      <c r="I534" s="15"/>
      <c r="J534" s="15"/>
      <c r="L534" s="15"/>
      <c r="M534" s="15"/>
      <c r="N534" s="15"/>
      <c r="O534" s="15"/>
      <c r="P534" s="15"/>
      <c r="Q534" s="15"/>
      <c r="R534" s="15"/>
      <c r="T534" s="10"/>
      <c r="U534" s="15"/>
      <c r="V534" s="20"/>
      <c r="W534" s="80"/>
      <c r="Y534" s="21"/>
      <c r="Z534" s="21"/>
    </row>
    <row r="535" spans="1:26" ht="15.9" customHeight="1" x14ac:dyDescent="0.25">
      <c r="A535" s="6"/>
      <c r="F535" s="15"/>
      <c r="G535" s="15"/>
      <c r="H535" s="20"/>
      <c r="I535" s="15"/>
      <c r="J535" s="15"/>
      <c r="L535" s="15"/>
      <c r="M535" s="15"/>
      <c r="N535" s="15"/>
      <c r="O535" s="15"/>
      <c r="P535" s="15"/>
      <c r="Q535" s="15"/>
      <c r="R535" s="15"/>
      <c r="T535" s="10"/>
      <c r="U535" s="15"/>
      <c r="V535" s="20"/>
      <c r="W535" s="80"/>
      <c r="Y535" s="21"/>
      <c r="Z535" s="21"/>
    </row>
    <row r="536" spans="1:26" ht="15.9" customHeight="1" x14ac:dyDescent="0.25">
      <c r="A536" s="6"/>
      <c r="F536" s="15"/>
      <c r="G536" s="15"/>
      <c r="H536" s="20"/>
      <c r="I536" s="15"/>
      <c r="J536" s="15"/>
      <c r="L536" s="15"/>
      <c r="M536" s="15"/>
      <c r="N536" s="15"/>
      <c r="O536" s="15"/>
      <c r="P536" s="15"/>
      <c r="Q536" s="15"/>
      <c r="R536" s="15"/>
      <c r="T536" s="10"/>
      <c r="U536" s="15"/>
      <c r="V536" s="20"/>
      <c r="W536" s="80"/>
      <c r="Y536" s="21"/>
      <c r="Z536" s="21"/>
    </row>
    <row r="537" spans="1:26" ht="15.9" customHeight="1" x14ac:dyDescent="0.25">
      <c r="A537" s="6"/>
      <c r="F537" s="15"/>
      <c r="G537" s="15"/>
      <c r="H537" s="20"/>
      <c r="I537" s="15"/>
      <c r="J537" s="15"/>
      <c r="L537" s="15"/>
      <c r="M537" s="15"/>
      <c r="N537" s="15"/>
      <c r="O537" s="15"/>
      <c r="P537" s="15"/>
      <c r="Q537" s="15"/>
      <c r="R537" s="15"/>
      <c r="T537" s="10"/>
      <c r="U537" s="15"/>
      <c r="V537" s="20"/>
      <c r="W537" s="80"/>
      <c r="Y537" s="21"/>
      <c r="Z537" s="21"/>
    </row>
    <row r="538" spans="1:26" ht="15.9" customHeight="1" x14ac:dyDescent="0.25">
      <c r="A538" s="6"/>
      <c r="F538" s="15"/>
      <c r="G538" s="15"/>
      <c r="H538" s="20"/>
      <c r="I538" s="15"/>
      <c r="J538" s="15"/>
      <c r="L538" s="15"/>
      <c r="M538" s="15"/>
      <c r="N538" s="15"/>
      <c r="O538" s="15"/>
      <c r="P538" s="15"/>
      <c r="Q538" s="15"/>
      <c r="R538" s="15"/>
      <c r="T538" s="10"/>
      <c r="U538" s="15"/>
      <c r="V538" s="20"/>
      <c r="W538" s="80"/>
      <c r="Y538" s="21"/>
      <c r="Z538" s="21"/>
    </row>
    <row r="539" spans="1:26" ht="15.9" customHeight="1" x14ac:dyDescent="0.25">
      <c r="A539" s="6"/>
      <c r="F539" s="15"/>
      <c r="G539" s="15"/>
      <c r="H539" s="20"/>
      <c r="I539" s="15"/>
      <c r="J539" s="15"/>
      <c r="L539" s="15"/>
      <c r="M539" s="15"/>
      <c r="N539" s="15"/>
      <c r="O539" s="15"/>
      <c r="P539" s="15"/>
      <c r="Q539" s="15"/>
      <c r="R539" s="15"/>
      <c r="T539" s="10"/>
      <c r="U539" s="15"/>
      <c r="V539" s="20"/>
      <c r="W539" s="80"/>
      <c r="Y539" s="21"/>
      <c r="Z539" s="21"/>
    </row>
    <row r="540" spans="1:26" ht="15.9" customHeight="1" x14ac:dyDescent="0.25">
      <c r="A540" s="6"/>
      <c r="F540" s="15"/>
      <c r="G540" s="15"/>
      <c r="H540" s="20"/>
      <c r="I540" s="15"/>
      <c r="J540" s="15"/>
      <c r="L540" s="15"/>
      <c r="M540" s="15"/>
      <c r="N540" s="15"/>
      <c r="O540" s="15"/>
      <c r="P540" s="15"/>
      <c r="Q540" s="15"/>
      <c r="R540" s="15"/>
      <c r="T540" s="10"/>
      <c r="U540" s="15"/>
      <c r="V540" s="20"/>
      <c r="W540" s="80"/>
      <c r="Y540" s="21"/>
      <c r="Z540" s="21"/>
    </row>
    <row r="541" spans="1:26" ht="15.9" customHeight="1" x14ac:dyDescent="0.25">
      <c r="A541" s="6"/>
      <c r="F541" s="15"/>
      <c r="G541" s="15"/>
      <c r="H541" s="20"/>
      <c r="I541" s="15"/>
      <c r="J541" s="15"/>
      <c r="L541" s="15"/>
      <c r="M541" s="15"/>
      <c r="N541" s="15"/>
      <c r="O541" s="15"/>
      <c r="P541" s="15"/>
      <c r="Q541" s="15"/>
      <c r="R541" s="15"/>
      <c r="T541" s="10"/>
      <c r="U541" s="15"/>
      <c r="V541" s="20"/>
      <c r="W541" s="80"/>
      <c r="Y541" s="21"/>
      <c r="Z541" s="21"/>
    </row>
    <row r="542" spans="1:26" ht="15.9" customHeight="1" x14ac:dyDescent="0.25">
      <c r="A542" s="6"/>
      <c r="F542" s="15"/>
      <c r="G542" s="15"/>
      <c r="H542" s="20"/>
      <c r="I542" s="15"/>
      <c r="J542" s="15"/>
      <c r="L542" s="15"/>
      <c r="M542" s="15"/>
      <c r="N542" s="15"/>
      <c r="O542" s="15"/>
      <c r="P542" s="15"/>
      <c r="Q542" s="15"/>
      <c r="R542" s="15"/>
      <c r="T542" s="10"/>
      <c r="U542" s="15"/>
      <c r="V542" s="20"/>
      <c r="W542" s="80"/>
      <c r="Y542" s="21"/>
      <c r="Z542" s="21"/>
    </row>
    <row r="543" spans="1:26" ht="15.9" customHeight="1" x14ac:dyDescent="0.25">
      <c r="A543" s="6"/>
      <c r="F543" s="15"/>
      <c r="G543" s="15"/>
      <c r="H543" s="20"/>
      <c r="I543" s="15"/>
      <c r="J543" s="15"/>
      <c r="L543" s="15"/>
      <c r="M543" s="15"/>
      <c r="N543" s="15"/>
      <c r="O543" s="15"/>
      <c r="P543" s="15"/>
      <c r="Q543" s="15"/>
      <c r="R543" s="15"/>
      <c r="T543" s="10"/>
      <c r="U543" s="15"/>
      <c r="V543" s="20"/>
      <c r="W543" s="80"/>
      <c r="Y543" s="21"/>
      <c r="Z543" s="21"/>
    </row>
    <row r="544" spans="1:26" ht="15.9" customHeight="1" x14ac:dyDescent="0.25">
      <c r="A544" s="6"/>
      <c r="F544" s="15"/>
      <c r="G544" s="15"/>
      <c r="H544" s="20"/>
      <c r="I544" s="15"/>
      <c r="J544" s="15"/>
      <c r="L544" s="15"/>
      <c r="M544" s="15"/>
      <c r="N544" s="15"/>
      <c r="O544" s="15"/>
      <c r="P544" s="15"/>
      <c r="Q544" s="15"/>
      <c r="R544" s="15"/>
      <c r="T544" s="10"/>
      <c r="U544" s="15"/>
      <c r="V544" s="20"/>
      <c r="W544" s="80"/>
      <c r="Y544" s="21"/>
      <c r="Z544" s="21"/>
    </row>
    <row r="545" spans="1:26" ht="15.9" customHeight="1" x14ac:dyDescent="0.25">
      <c r="A545" s="6"/>
      <c r="F545" s="15"/>
      <c r="G545" s="15"/>
      <c r="H545" s="20"/>
      <c r="I545" s="15"/>
      <c r="J545" s="15"/>
      <c r="L545" s="15"/>
      <c r="M545" s="15"/>
      <c r="N545" s="15"/>
      <c r="O545" s="15"/>
      <c r="P545" s="15"/>
      <c r="Q545" s="15"/>
      <c r="R545" s="15"/>
      <c r="T545" s="10"/>
      <c r="U545" s="15"/>
      <c r="V545" s="20"/>
      <c r="W545" s="80"/>
      <c r="Y545" s="21"/>
      <c r="Z545" s="21"/>
    </row>
    <row r="546" spans="1:26" ht="15.9" customHeight="1" x14ac:dyDescent="0.25">
      <c r="A546" s="6"/>
      <c r="F546" s="15"/>
      <c r="G546" s="15"/>
      <c r="H546" s="20"/>
      <c r="I546" s="15"/>
      <c r="J546" s="15"/>
      <c r="L546" s="15"/>
      <c r="M546" s="15"/>
      <c r="N546" s="15"/>
      <c r="O546" s="15"/>
      <c r="P546" s="15"/>
      <c r="Q546" s="15"/>
      <c r="R546" s="15"/>
      <c r="T546" s="10"/>
      <c r="U546" s="15"/>
      <c r="V546" s="20"/>
      <c r="W546" s="80"/>
      <c r="Y546" s="21"/>
      <c r="Z546" s="21"/>
    </row>
    <row r="547" spans="1:26" ht="15.9" customHeight="1" x14ac:dyDescent="0.25">
      <c r="A547" s="6"/>
      <c r="F547" s="15"/>
      <c r="G547" s="15"/>
      <c r="H547" s="20"/>
      <c r="I547" s="15"/>
      <c r="J547" s="15"/>
      <c r="L547" s="15"/>
      <c r="M547" s="15"/>
      <c r="N547" s="15"/>
      <c r="O547" s="15"/>
      <c r="P547" s="15"/>
      <c r="Q547" s="15"/>
      <c r="R547" s="15"/>
      <c r="T547" s="10"/>
      <c r="U547" s="15"/>
      <c r="V547" s="20"/>
      <c r="W547" s="80"/>
      <c r="Y547" s="21"/>
      <c r="Z547" s="21"/>
    </row>
    <row r="548" spans="1:26" ht="15.9" customHeight="1" x14ac:dyDescent="0.25">
      <c r="A548" s="6"/>
      <c r="F548" s="15"/>
      <c r="G548" s="15"/>
      <c r="H548" s="20"/>
      <c r="I548" s="15"/>
      <c r="J548" s="15"/>
      <c r="L548" s="15"/>
      <c r="M548" s="15"/>
      <c r="N548" s="15"/>
      <c r="O548" s="15"/>
      <c r="P548" s="15"/>
      <c r="Q548" s="15"/>
      <c r="R548" s="15"/>
      <c r="T548" s="10"/>
      <c r="U548" s="15"/>
      <c r="V548" s="20"/>
      <c r="W548" s="80"/>
      <c r="Y548" s="21"/>
      <c r="Z548" s="21"/>
    </row>
    <row r="549" spans="1:26" ht="15.9" customHeight="1" x14ac:dyDescent="0.25">
      <c r="A549" s="6"/>
      <c r="F549" s="15"/>
      <c r="G549" s="15"/>
      <c r="H549" s="20"/>
      <c r="I549" s="15"/>
      <c r="J549" s="15"/>
      <c r="L549" s="15"/>
      <c r="M549" s="15"/>
      <c r="N549" s="15"/>
      <c r="O549" s="15"/>
      <c r="P549" s="15"/>
      <c r="Q549" s="15"/>
      <c r="R549" s="15"/>
      <c r="T549" s="10"/>
      <c r="U549" s="15"/>
      <c r="V549" s="20"/>
      <c r="W549" s="80"/>
      <c r="Y549" s="21"/>
      <c r="Z549" s="21"/>
    </row>
    <row r="550" spans="1:26" ht="15.9" customHeight="1" x14ac:dyDescent="0.25">
      <c r="A550" s="6"/>
      <c r="F550" s="15"/>
      <c r="G550" s="15"/>
      <c r="H550" s="20"/>
      <c r="I550" s="15"/>
      <c r="J550" s="15"/>
      <c r="L550" s="15"/>
      <c r="M550" s="15"/>
      <c r="N550" s="15"/>
      <c r="O550" s="15"/>
      <c r="P550" s="15"/>
      <c r="Q550" s="15"/>
      <c r="R550" s="15"/>
      <c r="T550" s="10"/>
      <c r="U550" s="15"/>
      <c r="V550" s="20"/>
      <c r="W550" s="80"/>
      <c r="Y550" s="21"/>
      <c r="Z550" s="21"/>
    </row>
    <row r="551" spans="1:26" ht="15.9" customHeight="1" x14ac:dyDescent="0.25">
      <c r="A551" s="6"/>
      <c r="F551" s="15"/>
      <c r="G551" s="15"/>
      <c r="H551" s="20"/>
      <c r="I551" s="15"/>
      <c r="J551" s="15"/>
      <c r="L551" s="15"/>
      <c r="M551" s="15"/>
      <c r="N551" s="15"/>
      <c r="O551" s="15"/>
      <c r="P551" s="15"/>
      <c r="Q551" s="15"/>
      <c r="R551" s="15"/>
      <c r="T551" s="10"/>
      <c r="U551" s="15"/>
      <c r="V551" s="20"/>
      <c r="W551" s="80"/>
      <c r="Y551" s="21"/>
      <c r="Z551" s="21"/>
    </row>
    <row r="552" spans="1:26" ht="15.9" customHeight="1" x14ac:dyDescent="0.25">
      <c r="A552" s="6"/>
      <c r="F552" s="15"/>
      <c r="G552" s="15"/>
      <c r="H552" s="20"/>
      <c r="I552" s="15"/>
      <c r="J552" s="15"/>
      <c r="L552" s="15"/>
      <c r="M552" s="15"/>
      <c r="N552" s="15"/>
      <c r="O552" s="15"/>
      <c r="P552" s="15"/>
      <c r="Q552" s="15"/>
      <c r="R552" s="15"/>
      <c r="T552" s="10"/>
      <c r="U552" s="15"/>
      <c r="V552" s="20"/>
      <c r="W552" s="80"/>
      <c r="Y552" s="21"/>
      <c r="Z552" s="21"/>
    </row>
    <row r="553" spans="1:26" ht="15.9" customHeight="1" x14ac:dyDescent="0.25">
      <c r="A553" s="6"/>
      <c r="F553" s="15"/>
      <c r="G553" s="15"/>
      <c r="H553" s="20"/>
      <c r="I553" s="15"/>
      <c r="J553" s="15"/>
      <c r="L553" s="15"/>
      <c r="M553" s="15"/>
      <c r="N553" s="15"/>
      <c r="O553" s="15"/>
      <c r="P553" s="15"/>
      <c r="Q553" s="15"/>
      <c r="R553" s="15"/>
      <c r="T553" s="10"/>
      <c r="U553" s="15"/>
      <c r="V553" s="20"/>
      <c r="W553" s="80"/>
      <c r="Y553" s="21"/>
      <c r="Z553" s="21"/>
    </row>
    <row r="554" spans="1:26" ht="15.9" customHeight="1" x14ac:dyDescent="0.25">
      <c r="A554" s="6"/>
      <c r="F554" s="15"/>
      <c r="G554" s="15"/>
      <c r="H554" s="20"/>
      <c r="I554" s="15"/>
      <c r="J554" s="15"/>
      <c r="L554" s="15"/>
      <c r="M554" s="15"/>
      <c r="N554" s="15"/>
      <c r="O554" s="15"/>
      <c r="P554" s="15"/>
      <c r="Q554" s="15"/>
      <c r="R554" s="15"/>
      <c r="T554" s="10"/>
      <c r="U554" s="15"/>
      <c r="V554" s="20"/>
      <c r="W554" s="80"/>
      <c r="Y554" s="21"/>
      <c r="Z554" s="21"/>
    </row>
    <row r="555" spans="1:26" ht="15.9" customHeight="1" x14ac:dyDescent="0.25">
      <c r="A555" s="6"/>
      <c r="F555" s="15"/>
      <c r="G555" s="15"/>
      <c r="H555" s="20"/>
      <c r="I555" s="15"/>
      <c r="J555" s="15"/>
      <c r="L555" s="15"/>
      <c r="M555" s="15"/>
      <c r="N555" s="15"/>
      <c r="O555" s="15"/>
      <c r="P555" s="15"/>
      <c r="Q555" s="15"/>
      <c r="R555" s="15"/>
      <c r="T555" s="10"/>
      <c r="U555" s="15"/>
      <c r="V555" s="20"/>
      <c r="W555" s="80"/>
      <c r="Y555" s="21"/>
      <c r="Z555" s="21"/>
    </row>
    <row r="556" spans="1:26" ht="15.9" customHeight="1" x14ac:dyDescent="0.25">
      <c r="A556" s="6"/>
      <c r="F556" s="15"/>
      <c r="G556" s="15"/>
      <c r="H556" s="20"/>
      <c r="I556" s="15"/>
      <c r="J556" s="15"/>
      <c r="L556" s="15"/>
      <c r="M556" s="15"/>
      <c r="N556" s="15"/>
      <c r="O556" s="15"/>
      <c r="P556" s="15"/>
      <c r="Q556" s="15"/>
      <c r="R556" s="15"/>
      <c r="T556" s="10"/>
      <c r="U556" s="15"/>
      <c r="V556" s="20"/>
      <c r="W556" s="80"/>
      <c r="Y556" s="21"/>
      <c r="Z556" s="21"/>
    </row>
    <row r="557" spans="1:26" ht="15.9" customHeight="1" x14ac:dyDescent="0.25">
      <c r="A557" s="6"/>
      <c r="F557" s="15"/>
      <c r="G557" s="15"/>
      <c r="H557" s="20"/>
      <c r="I557" s="15"/>
      <c r="J557" s="15"/>
      <c r="L557" s="15"/>
      <c r="M557" s="15"/>
      <c r="N557" s="15"/>
      <c r="O557" s="15"/>
      <c r="P557" s="15"/>
      <c r="Q557" s="15"/>
      <c r="R557" s="15"/>
      <c r="T557" s="10"/>
      <c r="U557" s="15"/>
      <c r="V557" s="20"/>
      <c r="W557" s="80"/>
      <c r="Y557" s="21"/>
      <c r="Z557" s="21"/>
    </row>
    <row r="558" spans="1:26" ht="15.9" customHeight="1" x14ac:dyDescent="0.25">
      <c r="A558" s="6"/>
      <c r="F558" s="15"/>
      <c r="G558" s="15"/>
      <c r="H558" s="20"/>
      <c r="I558" s="15"/>
      <c r="J558" s="15"/>
      <c r="L558" s="15"/>
      <c r="M558" s="15"/>
      <c r="N558" s="15"/>
      <c r="O558" s="15"/>
      <c r="P558" s="15"/>
      <c r="Q558" s="15"/>
      <c r="R558" s="15"/>
      <c r="T558" s="10"/>
      <c r="U558" s="15"/>
      <c r="V558" s="20"/>
      <c r="W558" s="80"/>
      <c r="Y558" s="21"/>
      <c r="Z558" s="21"/>
    </row>
    <row r="559" spans="1:26" ht="15.9" customHeight="1" x14ac:dyDescent="0.25">
      <c r="A559" s="6"/>
      <c r="F559" s="15"/>
      <c r="G559" s="15"/>
      <c r="H559" s="20"/>
      <c r="I559" s="15"/>
      <c r="J559" s="15"/>
      <c r="L559" s="15"/>
      <c r="M559" s="15"/>
      <c r="N559" s="15"/>
      <c r="O559" s="15"/>
      <c r="P559" s="15"/>
      <c r="Q559" s="15"/>
      <c r="R559" s="15"/>
      <c r="T559" s="10"/>
      <c r="U559" s="15"/>
      <c r="V559" s="20"/>
      <c r="W559" s="80"/>
      <c r="Y559" s="21"/>
      <c r="Z559" s="21"/>
    </row>
    <row r="560" spans="1:26" ht="15.9" customHeight="1" x14ac:dyDescent="0.25">
      <c r="A560" s="6"/>
      <c r="F560" s="15"/>
      <c r="G560" s="15"/>
      <c r="H560" s="20"/>
      <c r="I560" s="15"/>
      <c r="J560" s="15"/>
      <c r="L560" s="15"/>
      <c r="M560" s="15"/>
      <c r="N560" s="15"/>
      <c r="O560" s="15"/>
      <c r="P560" s="15"/>
      <c r="Q560" s="15"/>
      <c r="R560" s="15"/>
      <c r="T560" s="10"/>
      <c r="U560" s="15"/>
      <c r="V560" s="20"/>
      <c r="W560" s="80"/>
      <c r="Y560" s="21"/>
      <c r="Z560" s="21"/>
    </row>
    <row r="561" spans="1:26" ht="15.9" customHeight="1" x14ac:dyDescent="0.25">
      <c r="A561" s="6"/>
      <c r="F561" s="15"/>
      <c r="G561" s="15"/>
      <c r="H561" s="20"/>
      <c r="I561" s="15"/>
      <c r="J561" s="15"/>
      <c r="L561" s="15"/>
      <c r="M561" s="15"/>
      <c r="N561" s="15"/>
      <c r="O561" s="15"/>
      <c r="P561" s="15"/>
      <c r="Q561" s="15"/>
      <c r="R561" s="15"/>
      <c r="T561" s="10"/>
      <c r="U561" s="15"/>
      <c r="V561" s="20"/>
      <c r="W561" s="80"/>
      <c r="Y561" s="21"/>
      <c r="Z561" s="21"/>
    </row>
    <row r="562" spans="1:26" ht="15.9" customHeight="1" x14ac:dyDescent="0.25">
      <c r="A562" s="6"/>
      <c r="F562" s="15"/>
      <c r="G562" s="15"/>
      <c r="H562" s="20"/>
      <c r="I562" s="15"/>
      <c r="J562" s="15"/>
      <c r="L562" s="15"/>
      <c r="M562" s="15"/>
      <c r="N562" s="15"/>
      <c r="O562" s="15"/>
      <c r="P562" s="15"/>
      <c r="Q562" s="15"/>
      <c r="R562" s="15"/>
      <c r="T562" s="10"/>
      <c r="U562" s="15"/>
      <c r="V562" s="20"/>
      <c r="W562" s="80"/>
      <c r="Y562" s="21"/>
      <c r="Z562" s="21"/>
    </row>
    <row r="563" spans="1:26" ht="15.9" customHeight="1" x14ac:dyDescent="0.25">
      <c r="A563" s="6"/>
      <c r="F563" s="15"/>
      <c r="G563" s="15"/>
      <c r="H563" s="20"/>
      <c r="I563" s="15"/>
      <c r="J563" s="15"/>
      <c r="L563" s="15"/>
      <c r="M563" s="15"/>
      <c r="N563" s="15"/>
      <c r="O563" s="15"/>
      <c r="P563" s="15"/>
      <c r="Q563" s="15"/>
      <c r="R563" s="15"/>
      <c r="T563" s="10"/>
      <c r="U563" s="15"/>
      <c r="V563" s="20"/>
      <c r="W563" s="80"/>
      <c r="Y563" s="21"/>
      <c r="Z563" s="21"/>
    </row>
    <row r="564" spans="1:26" ht="15.9" customHeight="1" x14ac:dyDescent="0.25">
      <c r="A564" s="6"/>
      <c r="F564" s="15"/>
      <c r="G564" s="15"/>
      <c r="H564" s="20"/>
      <c r="I564" s="15"/>
      <c r="J564" s="15"/>
      <c r="L564" s="15"/>
      <c r="M564" s="15"/>
      <c r="N564" s="15"/>
      <c r="O564" s="15"/>
      <c r="P564" s="15"/>
      <c r="Q564" s="15"/>
      <c r="R564" s="15"/>
      <c r="T564" s="10"/>
      <c r="U564" s="15"/>
      <c r="V564" s="20"/>
      <c r="W564" s="80"/>
      <c r="Y564" s="21"/>
      <c r="Z564" s="21"/>
    </row>
    <row r="565" spans="1:26" ht="15.9" customHeight="1" x14ac:dyDescent="0.25">
      <c r="A565" s="6"/>
      <c r="F565" s="15"/>
      <c r="G565" s="15"/>
      <c r="H565" s="20"/>
      <c r="I565" s="15"/>
      <c r="J565" s="15"/>
      <c r="L565" s="15"/>
      <c r="M565" s="15"/>
      <c r="N565" s="15"/>
      <c r="O565" s="15"/>
      <c r="P565" s="15"/>
      <c r="Q565" s="15"/>
      <c r="R565" s="15"/>
      <c r="T565" s="10"/>
      <c r="U565" s="15"/>
      <c r="V565" s="20"/>
      <c r="W565" s="80"/>
      <c r="Y565" s="21"/>
      <c r="Z565" s="21"/>
    </row>
    <row r="566" spans="1:26" ht="15.9" customHeight="1" x14ac:dyDescent="0.25">
      <c r="A566" s="6"/>
      <c r="F566" s="15"/>
      <c r="G566" s="15"/>
      <c r="H566" s="20"/>
      <c r="I566" s="15"/>
      <c r="J566" s="15"/>
      <c r="L566" s="15"/>
      <c r="M566" s="15"/>
      <c r="N566" s="15"/>
      <c r="O566" s="15"/>
      <c r="P566" s="15"/>
      <c r="Q566" s="15"/>
      <c r="R566" s="15"/>
      <c r="T566" s="10"/>
      <c r="U566" s="15"/>
      <c r="V566" s="20"/>
      <c r="W566" s="80"/>
      <c r="Y566" s="21"/>
      <c r="Z566" s="21"/>
    </row>
    <row r="567" spans="1:26" ht="15.9" customHeight="1" x14ac:dyDescent="0.25">
      <c r="A567" s="6"/>
      <c r="F567" s="15"/>
      <c r="G567" s="15"/>
      <c r="H567" s="20"/>
      <c r="I567" s="15"/>
      <c r="J567" s="15"/>
      <c r="L567" s="15"/>
      <c r="M567" s="15"/>
      <c r="N567" s="15"/>
      <c r="O567" s="15"/>
      <c r="P567" s="15"/>
      <c r="Q567" s="15"/>
      <c r="R567" s="15"/>
      <c r="T567" s="10"/>
      <c r="U567" s="15"/>
      <c r="V567" s="20"/>
      <c r="W567" s="80"/>
      <c r="Y567" s="21"/>
      <c r="Z567" s="21"/>
    </row>
    <row r="568" spans="1:26" ht="15.9" customHeight="1" x14ac:dyDescent="0.25">
      <c r="A568" s="6"/>
      <c r="F568" s="15"/>
      <c r="G568" s="15"/>
      <c r="H568" s="20"/>
      <c r="I568" s="15"/>
      <c r="J568" s="15"/>
      <c r="L568" s="15"/>
      <c r="M568" s="15"/>
      <c r="N568" s="15"/>
      <c r="O568" s="15"/>
      <c r="P568" s="15"/>
      <c r="Q568" s="15"/>
      <c r="R568" s="15"/>
      <c r="T568" s="10"/>
      <c r="U568" s="15"/>
      <c r="V568" s="20"/>
      <c r="W568" s="80"/>
      <c r="Y568" s="21"/>
      <c r="Z568" s="21"/>
    </row>
    <row r="569" spans="1:26" ht="15.9" customHeight="1" x14ac:dyDescent="0.25">
      <c r="A569" s="6"/>
      <c r="F569" s="15"/>
      <c r="G569" s="15"/>
      <c r="H569" s="20"/>
      <c r="I569" s="15"/>
      <c r="J569" s="15"/>
      <c r="L569" s="15"/>
      <c r="M569" s="15"/>
      <c r="N569" s="15"/>
      <c r="O569" s="15"/>
      <c r="P569" s="15"/>
      <c r="Q569" s="15"/>
      <c r="R569" s="15"/>
      <c r="T569" s="10"/>
      <c r="U569" s="15"/>
      <c r="V569" s="20"/>
      <c r="W569" s="80"/>
      <c r="Y569" s="21"/>
      <c r="Z569" s="21"/>
    </row>
    <row r="570" spans="1:26" ht="15.9" customHeight="1" x14ac:dyDescent="0.25">
      <c r="A570" s="6"/>
      <c r="F570" s="15"/>
      <c r="G570" s="15"/>
      <c r="H570" s="20"/>
      <c r="I570" s="15"/>
      <c r="J570" s="15"/>
      <c r="L570" s="15"/>
      <c r="M570" s="15"/>
      <c r="N570" s="15"/>
      <c r="O570" s="15"/>
      <c r="P570" s="15"/>
      <c r="Q570" s="15"/>
      <c r="R570" s="15"/>
      <c r="T570" s="10"/>
      <c r="U570" s="15"/>
      <c r="V570" s="20"/>
      <c r="W570" s="80"/>
      <c r="Y570" s="21"/>
      <c r="Z570" s="21"/>
    </row>
    <row r="571" spans="1:26" ht="15.9" customHeight="1" x14ac:dyDescent="0.25">
      <c r="A571" s="6"/>
      <c r="F571" s="15"/>
      <c r="G571" s="15"/>
      <c r="H571" s="20"/>
      <c r="I571" s="15"/>
      <c r="J571" s="15"/>
      <c r="L571" s="15"/>
      <c r="M571" s="15"/>
      <c r="N571" s="15"/>
      <c r="O571" s="15"/>
      <c r="P571" s="15"/>
      <c r="Q571" s="15"/>
      <c r="R571" s="15"/>
      <c r="T571" s="10"/>
      <c r="U571" s="15"/>
      <c r="V571" s="20"/>
      <c r="W571" s="80"/>
      <c r="Y571" s="21"/>
      <c r="Z571" s="21"/>
    </row>
    <row r="572" spans="1:26" ht="15.9" customHeight="1" x14ac:dyDescent="0.25">
      <c r="A572" s="6"/>
      <c r="F572" s="15"/>
      <c r="G572" s="15"/>
      <c r="H572" s="20"/>
      <c r="I572" s="15"/>
      <c r="J572" s="15"/>
      <c r="L572" s="15"/>
      <c r="M572" s="15"/>
      <c r="N572" s="15"/>
      <c r="O572" s="15"/>
      <c r="P572" s="15"/>
      <c r="Q572" s="15"/>
      <c r="R572" s="15"/>
      <c r="T572" s="10"/>
      <c r="U572" s="15"/>
      <c r="V572" s="20"/>
      <c r="W572" s="80"/>
      <c r="Y572" s="21"/>
      <c r="Z572" s="21"/>
    </row>
    <row r="573" spans="1:26" ht="15.9" customHeight="1" x14ac:dyDescent="0.25">
      <c r="A573" s="6"/>
      <c r="F573" s="15"/>
      <c r="G573" s="15"/>
      <c r="H573" s="20"/>
      <c r="I573" s="15"/>
      <c r="J573" s="15"/>
      <c r="L573" s="15"/>
      <c r="M573" s="15"/>
      <c r="N573" s="15"/>
      <c r="O573" s="15"/>
      <c r="P573" s="15"/>
      <c r="Q573" s="15"/>
      <c r="R573" s="15"/>
      <c r="T573" s="10"/>
      <c r="U573" s="15"/>
      <c r="V573" s="20"/>
      <c r="W573" s="80"/>
      <c r="Y573" s="21"/>
      <c r="Z573" s="21"/>
    </row>
    <row r="574" spans="1:26" ht="15.9" customHeight="1" x14ac:dyDescent="0.25">
      <c r="A574" s="6"/>
      <c r="F574" s="15"/>
      <c r="G574" s="15"/>
      <c r="H574" s="20"/>
      <c r="I574" s="15"/>
      <c r="J574" s="15"/>
      <c r="L574" s="15"/>
      <c r="M574" s="15"/>
      <c r="N574" s="15"/>
      <c r="O574" s="15"/>
      <c r="P574" s="15"/>
      <c r="Q574" s="15"/>
      <c r="R574" s="15"/>
      <c r="T574" s="10"/>
      <c r="U574" s="15"/>
      <c r="V574" s="20"/>
      <c r="W574" s="80"/>
      <c r="Y574" s="21"/>
      <c r="Z574" s="21"/>
    </row>
    <row r="575" spans="1:26" ht="15.9" customHeight="1" x14ac:dyDescent="0.25">
      <c r="A575" s="6"/>
      <c r="F575" s="15"/>
      <c r="G575" s="15"/>
      <c r="H575" s="20"/>
      <c r="I575" s="15"/>
      <c r="J575" s="15"/>
      <c r="L575" s="15"/>
      <c r="M575" s="15"/>
      <c r="N575" s="15"/>
      <c r="O575" s="15"/>
      <c r="P575" s="15"/>
      <c r="Q575" s="15"/>
      <c r="R575" s="15"/>
      <c r="T575" s="10"/>
      <c r="U575" s="15"/>
      <c r="V575" s="20"/>
      <c r="W575" s="80"/>
      <c r="Y575" s="21"/>
      <c r="Z575" s="21"/>
    </row>
    <row r="576" spans="1:26" ht="15.9" customHeight="1" x14ac:dyDescent="0.25">
      <c r="A576" s="6"/>
      <c r="F576" s="15"/>
      <c r="G576" s="15"/>
      <c r="H576" s="20"/>
      <c r="I576" s="15"/>
      <c r="J576" s="15"/>
      <c r="L576" s="15"/>
      <c r="M576" s="15"/>
      <c r="N576" s="15"/>
      <c r="O576" s="15"/>
      <c r="P576" s="15"/>
      <c r="Q576" s="15"/>
      <c r="R576" s="15"/>
      <c r="T576" s="10"/>
      <c r="U576" s="15"/>
      <c r="V576" s="20"/>
      <c r="W576" s="80"/>
      <c r="Y576" s="21"/>
      <c r="Z576" s="21"/>
    </row>
    <row r="577" spans="1:26" ht="15.9" customHeight="1" x14ac:dyDescent="0.25">
      <c r="A577" s="6"/>
      <c r="F577" s="15"/>
      <c r="G577" s="15"/>
      <c r="H577" s="20"/>
      <c r="I577" s="15"/>
      <c r="J577" s="15"/>
      <c r="L577" s="15"/>
      <c r="M577" s="15"/>
      <c r="N577" s="15"/>
      <c r="O577" s="15"/>
      <c r="P577" s="15"/>
      <c r="Q577" s="15"/>
      <c r="R577" s="15"/>
      <c r="T577" s="10"/>
      <c r="U577" s="15"/>
      <c r="V577" s="20"/>
      <c r="W577" s="80"/>
      <c r="Y577" s="21"/>
      <c r="Z577" s="21"/>
    </row>
    <row r="578" spans="1:26" ht="15.9" customHeight="1" x14ac:dyDescent="0.25">
      <c r="A578" s="6"/>
      <c r="F578" s="15"/>
      <c r="G578" s="15"/>
      <c r="H578" s="20"/>
      <c r="I578" s="15"/>
      <c r="J578" s="15"/>
      <c r="L578" s="15"/>
      <c r="M578" s="15"/>
      <c r="N578" s="15"/>
      <c r="O578" s="15"/>
      <c r="P578" s="15"/>
      <c r="Q578" s="15"/>
      <c r="R578" s="15"/>
      <c r="T578" s="10"/>
      <c r="U578" s="15"/>
      <c r="V578" s="20"/>
      <c r="W578" s="80"/>
      <c r="Y578" s="21"/>
      <c r="Z578" s="21"/>
    </row>
    <row r="579" spans="1:26" ht="15.9" customHeight="1" x14ac:dyDescent="0.25">
      <c r="A579" s="6"/>
      <c r="F579" s="15"/>
      <c r="G579" s="15"/>
      <c r="H579" s="20"/>
      <c r="I579" s="15"/>
      <c r="J579" s="15"/>
      <c r="L579" s="15"/>
      <c r="M579" s="15"/>
      <c r="N579" s="15"/>
      <c r="O579" s="15"/>
      <c r="P579" s="15"/>
      <c r="Q579" s="15"/>
      <c r="R579" s="15"/>
      <c r="T579" s="10"/>
      <c r="U579" s="15"/>
      <c r="V579" s="20"/>
      <c r="W579" s="80"/>
      <c r="Y579" s="21"/>
      <c r="Z579" s="21"/>
    </row>
    <row r="580" spans="1:26" ht="15.9" customHeight="1" x14ac:dyDescent="0.25">
      <c r="A580" s="6"/>
      <c r="F580" s="15"/>
      <c r="G580" s="15"/>
      <c r="H580" s="20"/>
      <c r="I580" s="15"/>
      <c r="J580" s="15"/>
      <c r="L580" s="15"/>
      <c r="M580" s="15"/>
      <c r="N580" s="15"/>
      <c r="O580" s="15"/>
      <c r="P580" s="15"/>
      <c r="Q580" s="15"/>
      <c r="R580" s="15"/>
      <c r="T580" s="10"/>
      <c r="U580" s="15"/>
      <c r="V580" s="20"/>
      <c r="W580" s="80"/>
      <c r="Y580" s="21"/>
      <c r="Z580" s="21"/>
    </row>
    <row r="581" spans="1:26" ht="15.9" customHeight="1" x14ac:dyDescent="0.25">
      <c r="A581" s="6"/>
      <c r="F581" s="15"/>
      <c r="G581" s="15"/>
      <c r="H581" s="20"/>
      <c r="I581" s="15"/>
      <c r="J581" s="15"/>
      <c r="L581" s="15"/>
      <c r="M581" s="15"/>
      <c r="N581" s="15"/>
      <c r="O581" s="15"/>
      <c r="P581" s="15"/>
      <c r="Q581" s="15"/>
      <c r="R581" s="15"/>
      <c r="T581" s="10"/>
      <c r="U581" s="15"/>
      <c r="V581" s="20"/>
      <c r="W581" s="80"/>
      <c r="Y581" s="21"/>
      <c r="Z581" s="21"/>
    </row>
    <row r="582" spans="1:26" ht="15.9" customHeight="1" x14ac:dyDescent="0.25">
      <c r="A582" s="6"/>
      <c r="F582" s="15"/>
      <c r="G582" s="15"/>
      <c r="H582" s="20"/>
      <c r="I582" s="15"/>
      <c r="J582" s="15"/>
      <c r="L582" s="15"/>
      <c r="M582" s="15"/>
      <c r="N582" s="15"/>
      <c r="O582" s="15"/>
      <c r="P582" s="15"/>
      <c r="Q582" s="15"/>
      <c r="R582" s="15"/>
      <c r="T582" s="10"/>
      <c r="U582" s="15"/>
      <c r="V582" s="20"/>
      <c r="W582" s="80"/>
      <c r="Y582" s="21"/>
      <c r="Z582" s="21"/>
    </row>
    <row r="583" spans="1:26" ht="15.9" customHeight="1" x14ac:dyDescent="0.25">
      <c r="A583" s="6"/>
      <c r="F583" s="15"/>
      <c r="G583" s="15"/>
      <c r="H583" s="20"/>
      <c r="I583" s="15"/>
      <c r="J583" s="15"/>
      <c r="L583" s="15"/>
      <c r="M583" s="15"/>
      <c r="N583" s="15"/>
      <c r="O583" s="15"/>
      <c r="P583" s="15"/>
      <c r="Q583" s="15"/>
      <c r="R583" s="15"/>
      <c r="T583" s="10"/>
      <c r="U583" s="15"/>
      <c r="V583" s="20"/>
      <c r="W583" s="80"/>
      <c r="Y583" s="21"/>
      <c r="Z583" s="21"/>
    </row>
    <row r="584" spans="1:26" ht="15.9" customHeight="1" x14ac:dyDescent="0.25">
      <c r="A584" s="6"/>
      <c r="F584" s="15"/>
      <c r="G584" s="15"/>
      <c r="H584" s="20"/>
      <c r="I584" s="15"/>
      <c r="J584" s="15"/>
      <c r="L584" s="15"/>
      <c r="M584" s="15"/>
      <c r="N584" s="15"/>
      <c r="O584" s="15"/>
      <c r="P584" s="15"/>
      <c r="Q584" s="15"/>
      <c r="R584" s="15"/>
      <c r="T584" s="10"/>
      <c r="U584" s="15"/>
      <c r="V584" s="20"/>
      <c r="W584" s="80"/>
      <c r="Y584" s="21"/>
      <c r="Z584" s="21"/>
    </row>
    <row r="585" spans="1:26" ht="15.9" customHeight="1" x14ac:dyDescent="0.25">
      <c r="A585" s="6"/>
      <c r="F585" s="15"/>
      <c r="G585" s="15"/>
      <c r="H585" s="20"/>
      <c r="I585" s="15"/>
      <c r="J585" s="15"/>
      <c r="L585" s="15"/>
      <c r="M585" s="15"/>
      <c r="N585" s="15"/>
      <c r="O585" s="15"/>
      <c r="P585" s="15"/>
      <c r="Q585" s="15"/>
      <c r="R585" s="15"/>
      <c r="T585" s="10"/>
      <c r="U585" s="15"/>
      <c r="V585" s="20"/>
      <c r="W585" s="80"/>
      <c r="Y585" s="21"/>
      <c r="Z585" s="21"/>
    </row>
    <row r="586" spans="1:26" ht="15.9" customHeight="1" x14ac:dyDescent="0.25">
      <c r="A586" s="6"/>
      <c r="F586" s="15"/>
      <c r="G586" s="15"/>
      <c r="H586" s="20"/>
      <c r="I586" s="15"/>
      <c r="J586" s="15"/>
      <c r="L586" s="15"/>
      <c r="M586" s="15"/>
      <c r="N586" s="15"/>
      <c r="O586" s="15"/>
      <c r="P586" s="15"/>
      <c r="Q586" s="15"/>
      <c r="R586" s="15"/>
      <c r="T586" s="10"/>
      <c r="U586" s="15"/>
      <c r="V586" s="20"/>
      <c r="W586" s="80"/>
      <c r="Y586" s="21"/>
      <c r="Z586" s="21"/>
    </row>
    <row r="587" spans="1:26" ht="15.9" customHeight="1" x14ac:dyDescent="0.25">
      <c r="A587" s="6"/>
      <c r="F587" s="15"/>
      <c r="G587" s="15"/>
      <c r="H587" s="20"/>
      <c r="I587" s="15"/>
      <c r="J587" s="15"/>
      <c r="L587" s="15"/>
      <c r="M587" s="15"/>
      <c r="N587" s="15"/>
      <c r="O587" s="15"/>
      <c r="P587" s="15"/>
      <c r="Q587" s="15"/>
      <c r="R587" s="15"/>
      <c r="T587" s="10"/>
      <c r="U587" s="15"/>
      <c r="V587" s="20"/>
      <c r="W587" s="80"/>
      <c r="Y587" s="21"/>
      <c r="Z587" s="21"/>
    </row>
    <row r="588" spans="1:26" ht="15.9" customHeight="1" x14ac:dyDescent="0.25">
      <c r="A588" s="6"/>
      <c r="F588" s="15"/>
      <c r="G588" s="15"/>
      <c r="H588" s="20"/>
      <c r="I588" s="15"/>
      <c r="J588" s="15"/>
      <c r="L588" s="15"/>
      <c r="M588" s="15"/>
      <c r="N588" s="15"/>
      <c r="O588" s="15"/>
      <c r="P588" s="15"/>
      <c r="Q588" s="15"/>
      <c r="R588" s="15"/>
      <c r="T588" s="10"/>
      <c r="U588" s="15"/>
      <c r="V588" s="20"/>
      <c r="W588" s="80"/>
      <c r="Y588" s="21"/>
      <c r="Z588" s="21"/>
    </row>
    <row r="589" spans="1:26" ht="15.9" customHeight="1" x14ac:dyDescent="0.25">
      <c r="A589" s="6"/>
      <c r="F589" s="15"/>
      <c r="G589" s="15"/>
      <c r="H589" s="20"/>
      <c r="I589" s="15"/>
      <c r="J589" s="15"/>
      <c r="L589" s="15"/>
      <c r="M589" s="15"/>
      <c r="N589" s="15"/>
      <c r="O589" s="15"/>
      <c r="P589" s="15"/>
      <c r="Q589" s="15"/>
      <c r="R589" s="15"/>
      <c r="T589" s="10"/>
      <c r="U589" s="15"/>
      <c r="V589" s="20"/>
      <c r="W589" s="80"/>
      <c r="Y589" s="21"/>
      <c r="Z589" s="21"/>
    </row>
    <row r="590" spans="1:26" ht="15.9" customHeight="1" x14ac:dyDescent="0.25">
      <c r="A590" s="6"/>
      <c r="F590" s="15"/>
      <c r="G590" s="15"/>
      <c r="H590" s="20"/>
      <c r="I590" s="15"/>
      <c r="J590" s="15"/>
      <c r="L590" s="15"/>
      <c r="M590" s="15"/>
      <c r="N590" s="15"/>
      <c r="O590" s="15"/>
      <c r="P590" s="15"/>
      <c r="Q590" s="15"/>
      <c r="R590" s="15"/>
      <c r="T590" s="10"/>
      <c r="U590" s="15"/>
      <c r="V590" s="20"/>
      <c r="W590" s="80"/>
      <c r="Y590" s="21"/>
      <c r="Z590" s="21"/>
    </row>
    <row r="591" spans="1:26" ht="15.9" customHeight="1" x14ac:dyDescent="0.25">
      <c r="A591" s="6"/>
      <c r="F591" s="15"/>
      <c r="G591" s="15"/>
      <c r="H591" s="20"/>
      <c r="I591" s="15"/>
      <c r="J591" s="15"/>
      <c r="L591" s="15"/>
      <c r="M591" s="15"/>
      <c r="N591" s="15"/>
      <c r="O591" s="15"/>
      <c r="P591" s="15"/>
      <c r="Q591" s="15"/>
      <c r="R591" s="15"/>
      <c r="T591" s="10"/>
      <c r="U591" s="15"/>
      <c r="V591" s="20"/>
      <c r="W591" s="80"/>
      <c r="Y591" s="21"/>
      <c r="Z591" s="21"/>
    </row>
    <row r="592" spans="1:26" ht="15.9" customHeight="1" x14ac:dyDescent="0.25">
      <c r="A592" s="6"/>
      <c r="F592" s="15"/>
      <c r="G592" s="15"/>
      <c r="H592" s="20"/>
      <c r="I592" s="15"/>
      <c r="J592" s="15"/>
      <c r="L592" s="15"/>
      <c r="M592" s="15"/>
      <c r="N592" s="15"/>
      <c r="O592" s="15"/>
      <c r="P592" s="15"/>
      <c r="Q592" s="15"/>
      <c r="R592" s="15"/>
      <c r="T592" s="10"/>
      <c r="U592" s="15"/>
      <c r="V592" s="20"/>
      <c r="W592" s="80"/>
      <c r="Y592" s="21"/>
      <c r="Z592" s="21"/>
    </row>
    <row r="593" spans="1:26" ht="15.9" customHeight="1" x14ac:dyDescent="0.25">
      <c r="A593" s="6"/>
      <c r="F593" s="15"/>
      <c r="G593" s="15"/>
      <c r="H593" s="20"/>
      <c r="I593" s="15"/>
      <c r="J593" s="15"/>
      <c r="L593" s="15"/>
      <c r="M593" s="15"/>
      <c r="N593" s="15"/>
      <c r="O593" s="15"/>
      <c r="P593" s="15"/>
      <c r="Q593" s="15"/>
      <c r="R593" s="15"/>
      <c r="T593" s="10"/>
      <c r="U593" s="15"/>
      <c r="V593" s="20"/>
      <c r="W593" s="80"/>
      <c r="Y593" s="21"/>
      <c r="Z593" s="21"/>
    </row>
    <row r="594" spans="1:26" ht="15.9" customHeight="1" x14ac:dyDescent="0.25">
      <c r="A594" s="6"/>
      <c r="F594" s="15"/>
      <c r="G594" s="15"/>
      <c r="H594" s="20"/>
      <c r="I594" s="15"/>
      <c r="J594" s="15"/>
      <c r="L594" s="15"/>
      <c r="M594" s="15"/>
      <c r="N594" s="15"/>
      <c r="O594" s="15"/>
      <c r="P594" s="15"/>
      <c r="Q594" s="15"/>
      <c r="R594" s="15"/>
      <c r="T594" s="10"/>
      <c r="U594" s="15"/>
      <c r="V594" s="20"/>
      <c r="W594" s="80"/>
      <c r="Y594" s="21"/>
      <c r="Z594" s="21"/>
    </row>
    <row r="595" spans="1:26" ht="15.9" customHeight="1" x14ac:dyDescent="0.25">
      <c r="A595" s="6"/>
      <c r="F595" s="15"/>
      <c r="G595" s="15"/>
      <c r="H595" s="20"/>
      <c r="I595" s="15"/>
      <c r="J595" s="15"/>
      <c r="L595" s="15"/>
      <c r="M595" s="15"/>
      <c r="N595" s="15"/>
      <c r="O595" s="15"/>
      <c r="P595" s="15"/>
      <c r="Q595" s="15"/>
      <c r="R595" s="15"/>
      <c r="T595" s="10"/>
      <c r="U595" s="15"/>
      <c r="V595" s="20"/>
      <c r="W595" s="80"/>
      <c r="Y595" s="21"/>
      <c r="Z595" s="21"/>
    </row>
    <row r="596" spans="1:26" ht="15.9" customHeight="1" x14ac:dyDescent="0.25">
      <c r="A596" s="6"/>
      <c r="F596" s="15"/>
      <c r="G596" s="15"/>
      <c r="H596" s="20"/>
      <c r="I596" s="15"/>
      <c r="J596" s="15"/>
      <c r="L596" s="15"/>
      <c r="M596" s="15"/>
      <c r="N596" s="15"/>
      <c r="O596" s="15"/>
      <c r="P596" s="15"/>
      <c r="Q596" s="15"/>
      <c r="R596" s="15"/>
      <c r="T596" s="10"/>
      <c r="U596" s="15"/>
      <c r="V596" s="20"/>
      <c r="W596" s="80"/>
      <c r="Y596" s="21"/>
      <c r="Z596" s="21"/>
    </row>
    <row r="597" spans="1:26" ht="15.9" customHeight="1" x14ac:dyDescent="0.25">
      <c r="A597" s="6"/>
      <c r="F597" s="15"/>
      <c r="G597" s="15"/>
      <c r="H597" s="20"/>
      <c r="I597" s="15"/>
      <c r="J597" s="15"/>
      <c r="L597" s="15"/>
      <c r="M597" s="15"/>
      <c r="N597" s="15"/>
      <c r="O597" s="15"/>
      <c r="P597" s="15"/>
      <c r="Q597" s="15"/>
      <c r="R597" s="15"/>
      <c r="T597" s="10"/>
      <c r="U597" s="15"/>
      <c r="V597" s="20"/>
      <c r="W597" s="80"/>
      <c r="Y597" s="21"/>
      <c r="Z597" s="21"/>
    </row>
    <row r="598" spans="1:26" ht="15.9" customHeight="1" x14ac:dyDescent="0.25">
      <c r="A598" s="6"/>
      <c r="F598" s="15"/>
      <c r="G598" s="15"/>
      <c r="H598" s="20"/>
      <c r="I598" s="15"/>
      <c r="J598" s="15"/>
      <c r="L598" s="15"/>
      <c r="M598" s="15"/>
      <c r="N598" s="15"/>
      <c r="O598" s="15"/>
      <c r="P598" s="15"/>
      <c r="Q598" s="15"/>
      <c r="R598" s="15"/>
      <c r="T598" s="10"/>
      <c r="U598" s="15"/>
      <c r="V598" s="20"/>
      <c r="W598" s="80"/>
      <c r="Y598" s="21"/>
      <c r="Z598" s="21"/>
    </row>
    <row r="599" spans="1:26" ht="15.9" customHeight="1" x14ac:dyDescent="0.25">
      <c r="A599" s="6"/>
      <c r="F599" s="15"/>
      <c r="G599" s="15"/>
      <c r="H599" s="20"/>
      <c r="I599" s="15"/>
      <c r="J599" s="15"/>
      <c r="L599" s="15"/>
      <c r="M599" s="15"/>
      <c r="N599" s="15"/>
      <c r="O599" s="15"/>
      <c r="P599" s="15"/>
      <c r="Q599" s="15"/>
      <c r="R599" s="15"/>
      <c r="T599" s="10"/>
      <c r="U599" s="15"/>
      <c r="V599" s="20"/>
      <c r="W599" s="80"/>
      <c r="Y599" s="21"/>
      <c r="Z599" s="21"/>
    </row>
    <row r="600" spans="1:26" ht="15.9" customHeight="1" x14ac:dyDescent="0.25">
      <c r="A600" s="6"/>
      <c r="F600" s="15"/>
      <c r="G600" s="15"/>
      <c r="H600" s="20"/>
      <c r="I600" s="15"/>
      <c r="J600" s="15"/>
      <c r="L600" s="15"/>
      <c r="M600" s="15"/>
      <c r="N600" s="15"/>
      <c r="O600" s="15"/>
      <c r="P600" s="15"/>
      <c r="Q600" s="15"/>
      <c r="R600" s="15"/>
      <c r="T600" s="10"/>
      <c r="U600" s="15"/>
      <c r="V600" s="20"/>
      <c r="W600" s="80"/>
      <c r="Y600" s="21"/>
      <c r="Z600" s="21"/>
    </row>
    <row r="601" spans="1:26" ht="15.9" customHeight="1" x14ac:dyDescent="0.25">
      <c r="A601" s="6"/>
      <c r="F601" s="15"/>
      <c r="G601" s="15"/>
      <c r="H601" s="20"/>
      <c r="I601" s="15"/>
      <c r="J601" s="15"/>
      <c r="L601" s="15"/>
      <c r="M601" s="15"/>
      <c r="N601" s="15"/>
      <c r="O601" s="15"/>
      <c r="P601" s="15"/>
      <c r="Q601" s="15"/>
      <c r="R601" s="15"/>
      <c r="T601" s="10"/>
      <c r="U601" s="15"/>
      <c r="V601" s="20"/>
      <c r="W601" s="80"/>
      <c r="Y601" s="21"/>
      <c r="Z601" s="21"/>
    </row>
    <row r="602" spans="1:26" ht="15.9" customHeight="1" x14ac:dyDescent="0.25">
      <c r="A602" s="6"/>
      <c r="F602" s="15"/>
      <c r="G602" s="15"/>
      <c r="H602" s="20"/>
      <c r="I602" s="15"/>
      <c r="J602" s="15"/>
      <c r="L602" s="15"/>
      <c r="M602" s="15"/>
      <c r="N602" s="15"/>
      <c r="O602" s="15"/>
      <c r="P602" s="15"/>
      <c r="Q602" s="15"/>
      <c r="R602" s="15"/>
      <c r="T602" s="10"/>
      <c r="U602" s="15"/>
      <c r="V602" s="20"/>
      <c r="W602" s="80"/>
      <c r="Y602" s="21"/>
      <c r="Z602" s="21"/>
    </row>
    <row r="603" spans="1:26" ht="15.9" customHeight="1" x14ac:dyDescent="0.25">
      <c r="A603" s="6"/>
      <c r="F603" s="15"/>
      <c r="G603" s="15"/>
      <c r="H603" s="20"/>
      <c r="I603" s="15"/>
      <c r="J603" s="15"/>
      <c r="L603" s="15"/>
      <c r="M603" s="15"/>
      <c r="N603" s="15"/>
      <c r="O603" s="15"/>
      <c r="P603" s="15"/>
      <c r="Q603" s="15"/>
      <c r="R603" s="15"/>
      <c r="T603" s="10"/>
      <c r="U603" s="15"/>
      <c r="V603" s="20"/>
      <c r="W603" s="80"/>
      <c r="Y603" s="21"/>
      <c r="Z603" s="21"/>
    </row>
    <row r="604" spans="1:26" ht="15.9" customHeight="1" x14ac:dyDescent="0.25">
      <c r="A604" s="6"/>
      <c r="F604" s="15"/>
      <c r="G604" s="15"/>
      <c r="H604" s="20"/>
      <c r="I604" s="15"/>
      <c r="J604" s="15"/>
      <c r="L604" s="15"/>
      <c r="M604" s="15"/>
      <c r="N604" s="15"/>
      <c r="O604" s="15"/>
      <c r="P604" s="15"/>
      <c r="Q604" s="15"/>
      <c r="R604" s="15"/>
      <c r="T604" s="10"/>
      <c r="U604" s="15"/>
      <c r="V604" s="20"/>
      <c r="W604" s="80"/>
      <c r="Y604" s="21"/>
      <c r="Z604" s="21"/>
    </row>
    <row r="605" spans="1:26" ht="15.9" customHeight="1" x14ac:dyDescent="0.25">
      <c r="A605" s="6"/>
      <c r="F605" s="15"/>
      <c r="G605" s="15"/>
      <c r="H605" s="20"/>
      <c r="I605" s="15"/>
      <c r="J605" s="15"/>
      <c r="L605" s="15"/>
      <c r="M605" s="15"/>
      <c r="N605" s="15"/>
      <c r="O605" s="15"/>
      <c r="P605" s="15"/>
      <c r="Q605" s="15"/>
      <c r="R605" s="15"/>
      <c r="T605" s="10"/>
      <c r="U605" s="15"/>
      <c r="V605" s="20"/>
      <c r="W605" s="80"/>
      <c r="Y605" s="21"/>
      <c r="Z605" s="21"/>
    </row>
    <row r="606" spans="1:26" ht="15.9" customHeight="1" x14ac:dyDescent="0.25">
      <c r="A606" s="6"/>
      <c r="F606" s="15"/>
      <c r="G606" s="15"/>
      <c r="H606" s="20"/>
      <c r="I606" s="15"/>
      <c r="J606" s="15"/>
      <c r="L606" s="15"/>
      <c r="M606" s="15"/>
      <c r="N606" s="15"/>
      <c r="O606" s="15"/>
      <c r="P606" s="15"/>
      <c r="Q606" s="15"/>
      <c r="R606" s="15"/>
      <c r="T606" s="10"/>
      <c r="U606" s="15"/>
      <c r="V606" s="20"/>
      <c r="W606" s="80"/>
      <c r="Y606" s="21"/>
      <c r="Z606" s="21"/>
    </row>
    <row r="607" spans="1:26" ht="15.9" customHeight="1" x14ac:dyDescent="0.25">
      <c r="A607" s="6"/>
      <c r="F607" s="15"/>
      <c r="G607" s="15"/>
      <c r="H607" s="20"/>
      <c r="I607" s="15"/>
      <c r="J607" s="15"/>
      <c r="L607" s="15"/>
      <c r="M607" s="15"/>
      <c r="N607" s="15"/>
      <c r="O607" s="15"/>
      <c r="P607" s="15"/>
      <c r="Q607" s="15"/>
      <c r="R607" s="15"/>
      <c r="T607" s="10"/>
      <c r="U607" s="15"/>
      <c r="V607" s="20"/>
      <c r="W607" s="80"/>
      <c r="Y607" s="21"/>
      <c r="Z607" s="21"/>
    </row>
    <row r="608" spans="1:26" ht="15.9" customHeight="1" x14ac:dyDescent="0.25">
      <c r="A608" s="6"/>
      <c r="F608" s="15"/>
      <c r="G608" s="15"/>
      <c r="H608" s="20"/>
      <c r="I608" s="15"/>
      <c r="J608" s="15"/>
      <c r="L608" s="15"/>
      <c r="M608" s="15"/>
      <c r="N608" s="15"/>
      <c r="O608" s="15"/>
      <c r="P608" s="15"/>
      <c r="Q608" s="15"/>
      <c r="R608" s="15"/>
      <c r="T608" s="10"/>
      <c r="U608" s="15"/>
      <c r="V608" s="20"/>
      <c r="W608" s="80"/>
      <c r="Y608" s="21"/>
      <c r="Z608" s="21"/>
    </row>
    <row r="609" spans="1:26" ht="15.9" customHeight="1" x14ac:dyDescent="0.25">
      <c r="A609" s="6"/>
      <c r="F609" s="15"/>
      <c r="G609" s="15"/>
      <c r="H609" s="20"/>
      <c r="I609" s="15"/>
      <c r="J609" s="15"/>
      <c r="L609" s="15"/>
      <c r="M609" s="15"/>
      <c r="N609" s="15"/>
      <c r="O609" s="15"/>
      <c r="P609" s="15"/>
      <c r="Q609" s="15"/>
      <c r="R609" s="15"/>
      <c r="T609" s="10"/>
      <c r="U609" s="15"/>
      <c r="V609" s="20"/>
      <c r="W609" s="80"/>
      <c r="Y609" s="21"/>
      <c r="Z609" s="21"/>
    </row>
    <row r="610" spans="1:26" ht="15.9" customHeight="1" x14ac:dyDescent="0.25">
      <c r="A610" s="6"/>
      <c r="F610" s="15"/>
      <c r="G610" s="15"/>
      <c r="H610" s="20"/>
      <c r="I610" s="15"/>
      <c r="J610" s="15"/>
      <c r="L610" s="15"/>
      <c r="M610" s="15"/>
      <c r="N610" s="15"/>
      <c r="O610" s="15"/>
      <c r="P610" s="15"/>
      <c r="Q610" s="15"/>
      <c r="R610" s="15"/>
      <c r="T610" s="10"/>
      <c r="U610" s="15"/>
      <c r="V610" s="20"/>
      <c r="W610" s="80"/>
      <c r="Y610" s="21"/>
      <c r="Z610" s="21"/>
    </row>
    <row r="611" spans="1:26" ht="15.9" customHeight="1" x14ac:dyDescent="0.25">
      <c r="A611" s="6"/>
      <c r="F611" s="15"/>
      <c r="G611" s="15"/>
      <c r="H611" s="20"/>
      <c r="I611" s="15"/>
      <c r="J611" s="15"/>
      <c r="L611" s="15"/>
      <c r="M611" s="15"/>
      <c r="N611" s="15"/>
      <c r="O611" s="15"/>
      <c r="P611" s="15"/>
      <c r="Q611" s="15"/>
      <c r="R611" s="15"/>
      <c r="T611" s="10"/>
      <c r="U611" s="15"/>
      <c r="V611" s="20"/>
      <c r="W611" s="80"/>
      <c r="Y611" s="21"/>
      <c r="Z611" s="21"/>
    </row>
    <row r="612" spans="1:26" ht="15.9" customHeight="1" x14ac:dyDescent="0.25">
      <c r="A612" s="6"/>
      <c r="F612" s="15"/>
      <c r="G612" s="15"/>
      <c r="H612" s="20"/>
      <c r="I612" s="15"/>
      <c r="J612" s="15"/>
      <c r="L612" s="15"/>
      <c r="M612" s="15"/>
      <c r="N612" s="15"/>
      <c r="O612" s="15"/>
      <c r="P612" s="15"/>
      <c r="Q612" s="15"/>
      <c r="R612" s="15"/>
      <c r="T612" s="10"/>
      <c r="U612" s="15"/>
      <c r="V612" s="20"/>
      <c r="W612" s="80"/>
      <c r="Y612" s="21"/>
      <c r="Z612" s="21"/>
    </row>
    <row r="613" spans="1:26" ht="15.9" customHeight="1" x14ac:dyDescent="0.25">
      <c r="A613" s="6"/>
      <c r="F613" s="15"/>
      <c r="G613" s="15"/>
      <c r="H613" s="20"/>
      <c r="I613" s="15"/>
      <c r="J613" s="15"/>
      <c r="L613" s="15"/>
      <c r="M613" s="15"/>
      <c r="N613" s="15"/>
      <c r="O613" s="15"/>
      <c r="P613" s="15"/>
      <c r="Q613" s="15"/>
      <c r="R613" s="15"/>
      <c r="T613" s="10"/>
      <c r="U613" s="15"/>
      <c r="V613" s="20"/>
      <c r="W613" s="80"/>
      <c r="Y613" s="21"/>
      <c r="Z613" s="21"/>
    </row>
    <row r="614" spans="1:26" ht="15.9" customHeight="1" x14ac:dyDescent="0.25">
      <c r="A614" s="6"/>
      <c r="F614" s="15"/>
      <c r="G614" s="15"/>
      <c r="H614" s="20"/>
      <c r="I614" s="15"/>
      <c r="J614" s="15"/>
      <c r="L614" s="15"/>
      <c r="M614" s="15"/>
      <c r="N614" s="15"/>
      <c r="O614" s="15"/>
      <c r="P614" s="15"/>
      <c r="Q614" s="15"/>
      <c r="R614" s="15"/>
      <c r="T614" s="10"/>
      <c r="U614" s="15"/>
      <c r="V614" s="20"/>
      <c r="W614" s="80"/>
      <c r="Y614" s="21"/>
      <c r="Z614" s="21"/>
    </row>
    <row r="615" spans="1:26" ht="15.9" customHeight="1" x14ac:dyDescent="0.25">
      <c r="A615" s="6"/>
      <c r="F615" s="15"/>
      <c r="G615" s="15"/>
      <c r="H615" s="20"/>
      <c r="I615" s="15"/>
      <c r="J615" s="15"/>
      <c r="L615" s="15"/>
      <c r="M615" s="15"/>
      <c r="N615" s="15"/>
      <c r="O615" s="15"/>
      <c r="P615" s="15"/>
      <c r="Q615" s="15"/>
      <c r="R615" s="15"/>
      <c r="T615" s="10"/>
      <c r="U615" s="15"/>
      <c r="V615" s="20"/>
      <c r="W615" s="80"/>
      <c r="Y615" s="21"/>
      <c r="Z615" s="21"/>
    </row>
    <row r="616" spans="1:26" ht="15.9" customHeight="1" x14ac:dyDescent="0.25">
      <c r="A616" s="6"/>
      <c r="F616" s="15"/>
      <c r="G616" s="15"/>
      <c r="H616" s="20"/>
      <c r="I616" s="15"/>
      <c r="J616" s="15"/>
      <c r="L616" s="15"/>
      <c r="M616" s="15"/>
      <c r="N616" s="15"/>
      <c r="O616" s="15"/>
      <c r="P616" s="15"/>
      <c r="Q616" s="15"/>
      <c r="R616" s="15"/>
      <c r="T616" s="10"/>
      <c r="U616" s="15"/>
      <c r="V616" s="20"/>
      <c r="W616" s="80"/>
      <c r="Y616" s="21"/>
      <c r="Z616" s="21"/>
    </row>
    <row r="617" spans="1:26" ht="15.9" customHeight="1" x14ac:dyDescent="0.25">
      <c r="A617" s="6"/>
      <c r="F617" s="15"/>
      <c r="G617" s="15"/>
      <c r="H617" s="20"/>
      <c r="I617" s="15"/>
      <c r="J617" s="15"/>
      <c r="L617" s="15"/>
      <c r="M617" s="15"/>
      <c r="N617" s="15"/>
      <c r="O617" s="15"/>
      <c r="P617" s="15"/>
      <c r="Q617" s="15"/>
      <c r="R617" s="15"/>
      <c r="T617" s="10"/>
      <c r="U617" s="15"/>
      <c r="V617" s="20"/>
      <c r="W617" s="80"/>
      <c r="Y617" s="21"/>
      <c r="Z617" s="21"/>
    </row>
    <row r="618" spans="1:26" ht="15.9" customHeight="1" x14ac:dyDescent="0.25">
      <c r="A618" s="6"/>
      <c r="F618" s="15"/>
      <c r="G618" s="15"/>
      <c r="H618" s="20"/>
      <c r="I618" s="15"/>
      <c r="J618" s="15"/>
      <c r="L618" s="15"/>
      <c r="M618" s="15"/>
      <c r="N618" s="15"/>
      <c r="O618" s="15"/>
      <c r="P618" s="15"/>
      <c r="Q618" s="15"/>
      <c r="R618" s="15"/>
      <c r="T618" s="10"/>
      <c r="U618" s="15"/>
      <c r="V618" s="20"/>
      <c r="W618" s="80"/>
      <c r="Y618" s="21"/>
      <c r="Z618" s="21"/>
    </row>
    <row r="619" spans="1:26" ht="15.9" customHeight="1" x14ac:dyDescent="0.25">
      <c r="A619" s="6"/>
      <c r="F619" s="15"/>
      <c r="G619" s="15"/>
      <c r="H619" s="20"/>
      <c r="I619" s="15"/>
      <c r="J619" s="15"/>
      <c r="L619" s="15"/>
      <c r="M619" s="15"/>
      <c r="N619" s="15"/>
      <c r="O619" s="15"/>
      <c r="P619" s="15"/>
      <c r="Q619" s="15"/>
      <c r="R619" s="15"/>
      <c r="T619" s="10"/>
      <c r="U619" s="15"/>
      <c r="V619" s="20"/>
      <c r="W619" s="80"/>
      <c r="Y619" s="21"/>
      <c r="Z619" s="21"/>
    </row>
    <row r="620" spans="1:26" ht="15.9" customHeight="1" x14ac:dyDescent="0.25">
      <c r="A620" s="6"/>
      <c r="F620" s="15"/>
      <c r="G620" s="15"/>
      <c r="H620" s="20"/>
      <c r="I620" s="15"/>
      <c r="J620" s="15"/>
      <c r="L620" s="15"/>
      <c r="M620" s="15"/>
      <c r="N620" s="15"/>
      <c r="O620" s="15"/>
      <c r="P620" s="15"/>
      <c r="Q620" s="15"/>
      <c r="R620" s="15"/>
      <c r="T620" s="10"/>
      <c r="U620" s="15"/>
      <c r="V620" s="20"/>
      <c r="W620" s="80"/>
      <c r="Y620" s="21"/>
      <c r="Z620" s="21"/>
    </row>
    <row r="621" spans="1:26" ht="15.9" customHeight="1" x14ac:dyDescent="0.25">
      <c r="A621" s="6"/>
      <c r="F621" s="15"/>
      <c r="G621" s="15"/>
      <c r="H621" s="20"/>
      <c r="I621" s="15"/>
      <c r="J621" s="15"/>
      <c r="L621" s="15"/>
      <c r="M621" s="15"/>
      <c r="N621" s="15"/>
      <c r="O621" s="15"/>
      <c r="P621" s="15"/>
      <c r="Q621" s="15"/>
      <c r="R621" s="15"/>
      <c r="T621" s="10"/>
      <c r="U621" s="15"/>
      <c r="V621" s="20"/>
      <c r="W621" s="80"/>
      <c r="Y621" s="21"/>
      <c r="Z621" s="21"/>
    </row>
    <row r="622" spans="1:26" ht="15.9" customHeight="1" x14ac:dyDescent="0.25">
      <c r="A622" s="6"/>
      <c r="F622" s="15"/>
      <c r="G622" s="15"/>
      <c r="H622" s="20"/>
      <c r="I622" s="15"/>
      <c r="J622" s="15"/>
      <c r="L622" s="15"/>
      <c r="M622" s="15"/>
      <c r="N622" s="15"/>
      <c r="O622" s="15"/>
      <c r="P622" s="15"/>
      <c r="Q622" s="15"/>
      <c r="R622" s="15"/>
      <c r="T622" s="10"/>
      <c r="U622" s="15"/>
      <c r="V622" s="20"/>
      <c r="W622" s="80"/>
      <c r="Y622" s="21"/>
      <c r="Z622" s="21"/>
    </row>
    <row r="623" spans="1:26" ht="15.9" customHeight="1" x14ac:dyDescent="0.25">
      <c r="A623" s="6"/>
      <c r="F623" s="15"/>
      <c r="G623" s="15"/>
      <c r="H623" s="20"/>
      <c r="I623" s="15"/>
      <c r="J623" s="15"/>
      <c r="L623" s="15"/>
      <c r="M623" s="15"/>
      <c r="N623" s="15"/>
      <c r="O623" s="15"/>
      <c r="P623" s="15"/>
      <c r="Q623" s="15"/>
      <c r="R623" s="15"/>
      <c r="T623" s="10"/>
      <c r="U623" s="15"/>
      <c r="V623" s="20"/>
      <c r="W623" s="80"/>
      <c r="Y623" s="21"/>
      <c r="Z623" s="21"/>
    </row>
    <row r="624" spans="1:26" ht="15.9" customHeight="1" x14ac:dyDescent="0.25">
      <c r="A624" s="6"/>
      <c r="F624" s="15"/>
      <c r="G624" s="15"/>
      <c r="H624" s="20"/>
      <c r="I624" s="15"/>
      <c r="J624" s="15"/>
      <c r="L624" s="15"/>
      <c r="M624" s="15"/>
      <c r="N624" s="15"/>
      <c r="O624" s="15"/>
      <c r="P624" s="15"/>
      <c r="Q624" s="15"/>
      <c r="R624" s="15"/>
      <c r="T624" s="10"/>
      <c r="U624" s="15"/>
      <c r="V624" s="20"/>
      <c r="W624" s="80"/>
      <c r="Y624" s="21"/>
      <c r="Z624" s="21"/>
    </row>
    <row r="625" spans="1:26" ht="15.9" customHeight="1" x14ac:dyDescent="0.25">
      <c r="A625" s="6"/>
      <c r="F625" s="15"/>
      <c r="G625" s="15"/>
      <c r="H625" s="20"/>
      <c r="I625" s="15"/>
      <c r="J625" s="15"/>
      <c r="L625" s="15"/>
      <c r="M625" s="15"/>
      <c r="N625" s="15"/>
      <c r="O625" s="15"/>
      <c r="P625" s="15"/>
      <c r="Q625" s="15"/>
      <c r="R625" s="15"/>
      <c r="T625" s="10"/>
      <c r="U625" s="15"/>
      <c r="V625" s="20"/>
      <c r="W625" s="80"/>
      <c r="Y625" s="21"/>
      <c r="Z625" s="21"/>
    </row>
    <row r="626" spans="1:26" ht="15.9" customHeight="1" x14ac:dyDescent="0.25">
      <c r="A626" s="6"/>
      <c r="F626" s="15"/>
      <c r="G626" s="15"/>
      <c r="H626" s="20"/>
      <c r="I626" s="15"/>
      <c r="J626" s="15"/>
      <c r="L626" s="15"/>
      <c r="M626" s="15"/>
      <c r="N626" s="15"/>
      <c r="O626" s="15"/>
      <c r="P626" s="15"/>
      <c r="Q626" s="15"/>
      <c r="R626" s="15"/>
      <c r="T626" s="10"/>
      <c r="U626" s="15"/>
      <c r="V626" s="20"/>
      <c r="W626" s="80"/>
      <c r="Y626" s="21"/>
      <c r="Z626" s="21"/>
    </row>
    <row r="627" spans="1:26" ht="15.9" customHeight="1" x14ac:dyDescent="0.25">
      <c r="A627" s="6"/>
      <c r="F627" s="15"/>
      <c r="G627" s="15"/>
      <c r="H627" s="20"/>
      <c r="I627" s="15"/>
      <c r="J627" s="15"/>
      <c r="L627" s="15"/>
      <c r="M627" s="15"/>
      <c r="N627" s="15"/>
      <c r="O627" s="15"/>
      <c r="P627" s="15"/>
      <c r="Q627" s="15"/>
      <c r="R627" s="15"/>
      <c r="T627" s="10"/>
      <c r="U627" s="15"/>
      <c r="V627" s="20"/>
      <c r="W627" s="80"/>
      <c r="Y627" s="21"/>
      <c r="Z627" s="21"/>
    </row>
    <row r="628" spans="1:26" ht="15.9" customHeight="1" x14ac:dyDescent="0.25">
      <c r="A628" s="6"/>
      <c r="F628" s="15"/>
      <c r="G628" s="15"/>
      <c r="H628" s="20"/>
      <c r="I628" s="15"/>
      <c r="J628" s="15"/>
      <c r="L628" s="15"/>
      <c r="M628" s="15"/>
      <c r="N628" s="15"/>
      <c r="O628" s="15"/>
      <c r="P628" s="15"/>
      <c r="Q628" s="15"/>
      <c r="R628" s="15"/>
      <c r="T628" s="10"/>
      <c r="U628" s="15"/>
      <c r="V628" s="20"/>
      <c r="W628" s="80"/>
      <c r="Y628" s="21"/>
      <c r="Z628" s="21"/>
    </row>
    <row r="629" spans="1:26" ht="15.9" customHeight="1" x14ac:dyDescent="0.25">
      <c r="A629" s="6"/>
      <c r="F629" s="15"/>
      <c r="G629" s="15"/>
      <c r="H629" s="20"/>
      <c r="I629" s="15"/>
      <c r="J629" s="15"/>
      <c r="L629" s="15"/>
      <c r="M629" s="15"/>
      <c r="N629" s="15"/>
      <c r="O629" s="15"/>
      <c r="P629" s="15"/>
      <c r="Q629" s="15"/>
      <c r="R629" s="15"/>
      <c r="T629" s="10"/>
      <c r="U629" s="15"/>
      <c r="V629" s="20"/>
      <c r="W629" s="80"/>
      <c r="Y629" s="21"/>
      <c r="Z629" s="21"/>
    </row>
    <row r="630" spans="1:26" ht="15.9" customHeight="1" x14ac:dyDescent="0.25">
      <c r="A630" s="6"/>
      <c r="F630" s="15"/>
      <c r="G630" s="15"/>
      <c r="H630" s="20"/>
      <c r="I630" s="15"/>
      <c r="J630" s="15"/>
      <c r="L630" s="15"/>
      <c r="M630" s="15"/>
      <c r="N630" s="15"/>
      <c r="O630" s="15"/>
      <c r="P630" s="15"/>
      <c r="Q630" s="15"/>
      <c r="R630" s="15"/>
      <c r="T630" s="10"/>
      <c r="U630" s="15"/>
      <c r="V630" s="20"/>
      <c r="W630" s="80"/>
      <c r="Y630" s="21"/>
      <c r="Z630" s="21"/>
    </row>
    <row r="631" spans="1:26" ht="15.9" customHeight="1" x14ac:dyDescent="0.25">
      <c r="A631" s="6"/>
      <c r="F631" s="15"/>
      <c r="G631" s="15"/>
      <c r="H631" s="20"/>
      <c r="I631" s="15"/>
      <c r="J631" s="15"/>
      <c r="L631" s="15"/>
      <c r="M631" s="15"/>
      <c r="N631" s="15"/>
      <c r="O631" s="15"/>
      <c r="P631" s="15"/>
      <c r="Q631" s="15"/>
      <c r="R631" s="15"/>
      <c r="T631" s="10"/>
      <c r="U631" s="15"/>
      <c r="V631" s="20"/>
      <c r="W631" s="80"/>
      <c r="Y631" s="21"/>
      <c r="Z631" s="21"/>
    </row>
    <row r="632" spans="1:26" ht="15.9" customHeight="1" x14ac:dyDescent="0.25">
      <c r="A632" s="6"/>
      <c r="F632" s="15"/>
      <c r="G632" s="15"/>
      <c r="H632" s="20"/>
      <c r="I632" s="15"/>
      <c r="J632" s="15"/>
      <c r="L632" s="15"/>
      <c r="M632" s="15"/>
      <c r="N632" s="15"/>
      <c r="O632" s="15"/>
      <c r="P632" s="15"/>
      <c r="Q632" s="15"/>
      <c r="R632" s="15"/>
      <c r="T632" s="10"/>
      <c r="U632" s="15"/>
      <c r="V632" s="20"/>
      <c r="W632" s="80"/>
      <c r="Y632" s="21"/>
      <c r="Z632" s="21"/>
    </row>
    <row r="633" spans="1:26" ht="15.9" customHeight="1" x14ac:dyDescent="0.25">
      <c r="A633" s="6"/>
      <c r="F633" s="15"/>
      <c r="G633" s="15"/>
      <c r="H633" s="20"/>
      <c r="I633" s="15"/>
      <c r="J633" s="15"/>
      <c r="L633" s="15"/>
      <c r="M633" s="15"/>
      <c r="N633" s="15"/>
      <c r="O633" s="15"/>
      <c r="P633" s="15"/>
      <c r="Q633" s="15"/>
      <c r="R633" s="15"/>
      <c r="T633" s="10"/>
      <c r="U633" s="15"/>
      <c r="V633" s="20"/>
      <c r="W633" s="80"/>
      <c r="Y633" s="21"/>
      <c r="Z633" s="21"/>
    </row>
    <row r="634" spans="1:26" ht="15.9" customHeight="1" x14ac:dyDescent="0.25">
      <c r="A634" s="6"/>
      <c r="F634" s="15"/>
      <c r="G634" s="15"/>
      <c r="H634" s="20"/>
      <c r="I634" s="15"/>
      <c r="J634" s="15"/>
      <c r="L634" s="15"/>
      <c r="M634" s="15"/>
      <c r="N634" s="15"/>
      <c r="O634" s="15"/>
      <c r="P634" s="15"/>
      <c r="Q634" s="15"/>
      <c r="R634" s="15"/>
      <c r="T634" s="10"/>
      <c r="U634" s="15"/>
      <c r="V634" s="20"/>
      <c r="W634" s="80"/>
      <c r="Y634" s="21"/>
      <c r="Z634" s="21"/>
    </row>
    <row r="635" spans="1:26" ht="15.9" customHeight="1" x14ac:dyDescent="0.25">
      <c r="A635" s="6"/>
      <c r="F635" s="15"/>
      <c r="G635" s="15"/>
      <c r="H635" s="20"/>
      <c r="I635" s="15"/>
      <c r="J635" s="15"/>
      <c r="L635" s="15"/>
      <c r="M635" s="15"/>
      <c r="N635" s="15"/>
      <c r="O635" s="15"/>
      <c r="P635" s="15"/>
      <c r="Q635" s="15"/>
      <c r="R635" s="15"/>
      <c r="T635" s="10"/>
      <c r="U635" s="15"/>
      <c r="V635" s="20"/>
      <c r="W635" s="80"/>
      <c r="Y635" s="21"/>
      <c r="Z635" s="21"/>
    </row>
    <row r="636" spans="1:26" ht="15.9" customHeight="1" x14ac:dyDescent="0.25">
      <c r="A636" s="6"/>
      <c r="F636" s="15"/>
      <c r="G636" s="15"/>
      <c r="H636" s="20"/>
      <c r="I636" s="15"/>
      <c r="J636" s="15"/>
      <c r="L636" s="15"/>
      <c r="M636" s="15"/>
      <c r="N636" s="15"/>
      <c r="O636" s="15"/>
      <c r="P636" s="15"/>
      <c r="Q636" s="15"/>
      <c r="R636" s="15"/>
      <c r="T636" s="10"/>
      <c r="U636" s="15"/>
      <c r="V636" s="20"/>
      <c r="W636" s="80"/>
      <c r="Y636" s="21"/>
      <c r="Z636" s="21"/>
    </row>
    <row r="637" spans="1:26" ht="15.9" customHeight="1" x14ac:dyDescent="0.25">
      <c r="A637" s="6"/>
      <c r="F637" s="15"/>
      <c r="G637" s="15"/>
      <c r="H637" s="20"/>
      <c r="I637" s="15"/>
      <c r="J637" s="15"/>
      <c r="L637" s="15"/>
      <c r="M637" s="15"/>
      <c r="N637" s="15"/>
      <c r="O637" s="15"/>
      <c r="P637" s="15"/>
      <c r="Q637" s="15"/>
      <c r="R637" s="15"/>
      <c r="T637" s="10"/>
      <c r="U637" s="15"/>
      <c r="V637" s="20"/>
      <c r="W637" s="80"/>
      <c r="Y637" s="21"/>
      <c r="Z637" s="21"/>
    </row>
    <row r="638" spans="1:26" ht="15.9" customHeight="1" x14ac:dyDescent="0.25">
      <c r="A638" s="6"/>
      <c r="F638" s="15"/>
      <c r="G638" s="15"/>
      <c r="H638" s="20"/>
      <c r="I638" s="15"/>
      <c r="J638" s="15"/>
      <c r="L638" s="15"/>
      <c r="M638" s="15"/>
      <c r="N638" s="15"/>
      <c r="O638" s="15"/>
      <c r="P638" s="15"/>
      <c r="Q638" s="15"/>
      <c r="R638" s="15"/>
      <c r="T638" s="10"/>
      <c r="U638" s="15"/>
      <c r="V638" s="20"/>
      <c r="W638" s="80"/>
      <c r="Y638" s="21"/>
      <c r="Z638" s="21"/>
    </row>
    <row r="639" spans="1:26" ht="15.9" customHeight="1" x14ac:dyDescent="0.25">
      <c r="A639" s="6"/>
      <c r="F639" s="15"/>
      <c r="G639" s="15"/>
      <c r="H639" s="20"/>
      <c r="I639" s="15"/>
      <c r="J639" s="15"/>
      <c r="L639" s="15"/>
      <c r="M639" s="15"/>
      <c r="N639" s="15"/>
      <c r="O639" s="15"/>
      <c r="P639" s="15"/>
      <c r="Q639" s="15"/>
      <c r="R639" s="15"/>
      <c r="T639" s="10"/>
      <c r="U639" s="15"/>
      <c r="V639" s="20"/>
      <c r="W639" s="80"/>
      <c r="Y639" s="21"/>
      <c r="Z639" s="21"/>
    </row>
    <row r="640" spans="1:26" ht="15.9" customHeight="1" x14ac:dyDescent="0.25">
      <c r="A640" s="6"/>
      <c r="F640" s="15"/>
      <c r="G640" s="15"/>
      <c r="H640" s="20"/>
      <c r="I640" s="15"/>
      <c r="J640" s="15"/>
      <c r="L640" s="15"/>
      <c r="M640" s="15"/>
      <c r="N640" s="15"/>
      <c r="O640" s="15"/>
      <c r="P640" s="15"/>
      <c r="Q640" s="15"/>
      <c r="R640" s="15"/>
      <c r="T640" s="10"/>
      <c r="U640" s="15"/>
      <c r="V640" s="20"/>
      <c r="W640" s="80"/>
      <c r="Y640" s="21"/>
      <c r="Z640" s="21"/>
    </row>
    <row r="641" spans="1:26" ht="15.9" customHeight="1" x14ac:dyDescent="0.25">
      <c r="A641" s="6"/>
      <c r="F641" s="15"/>
      <c r="G641" s="15"/>
      <c r="H641" s="20"/>
      <c r="I641" s="15"/>
      <c r="J641" s="15"/>
      <c r="L641" s="15"/>
      <c r="M641" s="15"/>
      <c r="N641" s="15"/>
      <c r="O641" s="15"/>
      <c r="P641" s="15"/>
      <c r="Q641" s="15"/>
      <c r="R641" s="15"/>
      <c r="T641" s="10"/>
      <c r="U641" s="15"/>
      <c r="V641" s="20"/>
      <c r="W641" s="80"/>
      <c r="Y641" s="21"/>
      <c r="Z641" s="21"/>
    </row>
    <row r="642" spans="1:26" ht="15.9" customHeight="1" x14ac:dyDescent="0.25">
      <c r="A642" s="6"/>
      <c r="F642" s="15"/>
      <c r="G642" s="15"/>
      <c r="H642" s="20"/>
      <c r="I642" s="15"/>
      <c r="J642" s="15"/>
      <c r="L642" s="15"/>
      <c r="M642" s="15"/>
      <c r="N642" s="15"/>
      <c r="O642" s="15"/>
      <c r="P642" s="15"/>
      <c r="Q642" s="15"/>
      <c r="R642" s="15"/>
      <c r="T642" s="10"/>
      <c r="U642" s="15"/>
      <c r="V642" s="20"/>
      <c r="W642" s="80"/>
      <c r="Y642" s="21"/>
      <c r="Z642" s="21"/>
    </row>
    <row r="643" spans="1:26" ht="15.9" customHeight="1" x14ac:dyDescent="0.25">
      <c r="A643" s="6"/>
      <c r="F643" s="15"/>
      <c r="G643" s="15"/>
      <c r="H643" s="20"/>
      <c r="I643" s="15"/>
      <c r="J643" s="15"/>
      <c r="L643" s="15"/>
      <c r="M643" s="15"/>
      <c r="N643" s="15"/>
      <c r="O643" s="15"/>
      <c r="P643" s="15"/>
      <c r="Q643" s="15"/>
      <c r="R643" s="15"/>
      <c r="T643" s="10"/>
      <c r="U643" s="15"/>
      <c r="V643" s="20"/>
      <c r="W643" s="80"/>
      <c r="Y643" s="21"/>
      <c r="Z643" s="21"/>
    </row>
    <row r="644" spans="1:26" ht="15.9" customHeight="1" x14ac:dyDescent="0.25">
      <c r="A644" s="6"/>
      <c r="F644" s="15"/>
      <c r="G644" s="15"/>
      <c r="H644" s="20"/>
      <c r="I644" s="15"/>
      <c r="J644" s="15"/>
      <c r="L644" s="15"/>
      <c r="M644" s="15"/>
      <c r="N644" s="15"/>
      <c r="O644" s="15"/>
      <c r="P644" s="15"/>
      <c r="Q644" s="15"/>
      <c r="R644" s="15"/>
      <c r="T644" s="10"/>
      <c r="U644" s="15"/>
      <c r="V644" s="20"/>
      <c r="W644" s="80"/>
      <c r="Y644" s="21"/>
      <c r="Z644" s="21"/>
    </row>
    <row r="645" spans="1:26" ht="15.9" customHeight="1" x14ac:dyDescent="0.25">
      <c r="A645" s="6"/>
      <c r="F645" s="15"/>
      <c r="G645" s="15"/>
      <c r="H645" s="20"/>
      <c r="I645" s="15"/>
      <c r="J645" s="15"/>
      <c r="L645" s="15"/>
      <c r="M645" s="15"/>
      <c r="N645" s="15"/>
      <c r="O645" s="15"/>
      <c r="P645" s="15"/>
      <c r="Q645" s="15"/>
      <c r="R645" s="15"/>
      <c r="T645" s="10"/>
      <c r="U645" s="15"/>
      <c r="V645" s="20"/>
      <c r="W645" s="80"/>
      <c r="Y645" s="21"/>
      <c r="Z645" s="21"/>
    </row>
    <row r="646" spans="1:26" ht="15.9" customHeight="1" x14ac:dyDescent="0.25">
      <c r="A646" s="6"/>
      <c r="F646" s="15"/>
      <c r="G646" s="15"/>
      <c r="H646" s="20"/>
      <c r="I646" s="15"/>
      <c r="J646" s="15"/>
      <c r="L646" s="15"/>
      <c r="M646" s="15"/>
      <c r="N646" s="15"/>
      <c r="O646" s="15"/>
      <c r="P646" s="15"/>
      <c r="Q646" s="15"/>
      <c r="R646" s="15"/>
      <c r="T646" s="10"/>
      <c r="U646" s="15"/>
      <c r="V646" s="20"/>
      <c r="W646" s="80"/>
      <c r="Y646" s="21"/>
      <c r="Z646" s="21"/>
    </row>
    <row r="647" spans="1:26" ht="15.9" customHeight="1" x14ac:dyDescent="0.25">
      <c r="A647" s="6"/>
      <c r="F647" s="15"/>
      <c r="G647" s="15"/>
      <c r="H647" s="20"/>
      <c r="I647" s="15"/>
      <c r="J647" s="15"/>
      <c r="L647" s="15"/>
      <c r="M647" s="15"/>
      <c r="N647" s="15"/>
      <c r="O647" s="15"/>
      <c r="P647" s="15"/>
      <c r="Q647" s="15"/>
      <c r="R647" s="15"/>
      <c r="T647" s="10"/>
      <c r="U647" s="15"/>
      <c r="V647" s="20"/>
      <c r="W647" s="80"/>
      <c r="Y647" s="21"/>
      <c r="Z647" s="21"/>
    </row>
    <row r="648" spans="1:26" ht="15.9" customHeight="1" x14ac:dyDescent="0.25">
      <c r="A648" s="6"/>
      <c r="F648" s="15"/>
      <c r="G648" s="15"/>
      <c r="H648" s="20"/>
      <c r="I648" s="15"/>
      <c r="J648" s="15"/>
      <c r="L648" s="15"/>
      <c r="M648" s="15"/>
      <c r="N648" s="15"/>
      <c r="O648" s="15"/>
      <c r="P648" s="15"/>
      <c r="Q648" s="15"/>
      <c r="R648" s="15"/>
      <c r="T648" s="10"/>
      <c r="U648" s="15"/>
      <c r="V648" s="20"/>
      <c r="W648" s="80"/>
      <c r="Y648" s="21"/>
      <c r="Z648" s="21"/>
    </row>
    <row r="649" spans="1:26" ht="15.9" customHeight="1" x14ac:dyDescent="0.25">
      <c r="A649" s="6"/>
      <c r="F649" s="15"/>
      <c r="G649" s="15"/>
      <c r="H649" s="20"/>
      <c r="I649" s="15"/>
      <c r="J649" s="15"/>
      <c r="L649" s="15"/>
      <c r="M649" s="15"/>
      <c r="N649" s="15"/>
      <c r="O649" s="15"/>
      <c r="P649" s="15"/>
      <c r="Q649" s="15"/>
      <c r="R649" s="15"/>
      <c r="T649" s="10"/>
      <c r="U649" s="15"/>
      <c r="V649" s="20"/>
      <c r="W649" s="80"/>
      <c r="Y649" s="21"/>
      <c r="Z649" s="21"/>
    </row>
    <row r="650" spans="1:26" ht="15.9" customHeight="1" x14ac:dyDescent="0.25">
      <c r="A650" s="6"/>
      <c r="F650" s="15"/>
      <c r="G650" s="15"/>
      <c r="H650" s="20"/>
      <c r="I650" s="15"/>
      <c r="J650" s="15"/>
      <c r="L650" s="15"/>
      <c r="M650" s="15"/>
      <c r="N650" s="15"/>
      <c r="O650" s="15"/>
      <c r="P650" s="15"/>
      <c r="Q650" s="15"/>
      <c r="R650" s="15"/>
      <c r="T650" s="10"/>
      <c r="U650" s="15"/>
      <c r="V650" s="20"/>
      <c r="W650" s="80"/>
      <c r="Y650" s="21"/>
      <c r="Z650" s="21"/>
    </row>
    <row r="651" spans="1:26" ht="15.9" customHeight="1" x14ac:dyDescent="0.25">
      <c r="A651" s="6"/>
      <c r="F651" s="15"/>
      <c r="G651" s="15"/>
      <c r="H651" s="20"/>
      <c r="I651" s="15"/>
      <c r="J651" s="15"/>
      <c r="L651" s="15"/>
      <c r="M651" s="15"/>
      <c r="N651" s="15"/>
      <c r="O651" s="15"/>
      <c r="P651" s="15"/>
      <c r="Q651" s="15"/>
      <c r="R651" s="15"/>
      <c r="T651" s="10"/>
      <c r="U651" s="15"/>
      <c r="V651" s="20"/>
      <c r="W651" s="80"/>
      <c r="Y651" s="21"/>
      <c r="Z651" s="21"/>
    </row>
    <row r="652" spans="1:26" ht="15.9" customHeight="1" x14ac:dyDescent="0.25">
      <c r="A652" s="6"/>
      <c r="F652" s="15"/>
      <c r="G652" s="15"/>
      <c r="H652" s="20"/>
      <c r="I652" s="15"/>
      <c r="J652" s="15"/>
      <c r="L652" s="15"/>
      <c r="M652" s="15"/>
      <c r="N652" s="15"/>
      <c r="O652" s="15"/>
      <c r="P652" s="15"/>
      <c r="Q652" s="15"/>
      <c r="R652" s="15"/>
      <c r="T652" s="10"/>
      <c r="U652" s="15"/>
      <c r="V652" s="20"/>
      <c r="W652" s="80"/>
      <c r="Y652" s="21"/>
      <c r="Z652" s="21"/>
    </row>
    <row r="653" spans="1:26" ht="15.9" customHeight="1" x14ac:dyDescent="0.25">
      <c r="A653" s="6"/>
      <c r="F653" s="15"/>
      <c r="G653" s="15"/>
      <c r="H653" s="20"/>
      <c r="I653" s="15"/>
      <c r="J653" s="15"/>
      <c r="L653" s="15"/>
      <c r="M653" s="15"/>
      <c r="N653" s="15"/>
      <c r="O653" s="15"/>
      <c r="P653" s="15"/>
      <c r="Q653" s="15"/>
      <c r="R653" s="15"/>
      <c r="T653" s="10"/>
      <c r="U653" s="15"/>
      <c r="V653" s="20"/>
      <c r="W653" s="80"/>
      <c r="Y653" s="21"/>
      <c r="Z653" s="21"/>
    </row>
    <row r="654" spans="1:26" ht="15.9" customHeight="1" x14ac:dyDescent="0.25">
      <c r="A654" s="6"/>
      <c r="F654" s="15"/>
      <c r="G654" s="15"/>
      <c r="H654" s="20"/>
      <c r="I654" s="15"/>
      <c r="J654" s="15"/>
      <c r="L654" s="15"/>
      <c r="M654" s="15"/>
      <c r="N654" s="15"/>
      <c r="O654" s="15"/>
      <c r="P654" s="15"/>
      <c r="Q654" s="15"/>
      <c r="R654" s="15"/>
      <c r="T654" s="10"/>
      <c r="U654" s="15"/>
      <c r="V654" s="20"/>
      <c r="W654" s="80"/>
      <c r="Y654" s="21"/>
      <c r="Z654" s="21"/>
    </row>
    <row r="655" spans="1:26" ht="15.9" customHeight="1" x14ac:dyDescent="0.25">
      <c r="A655" s="6"/>
      <c r="F655" s="15"/>
      <c r="G655" s="15"/>
      <c r="H655" s="20"/>
      <c r="I655" s="15"/>
      <c r="J655" s="15"/>
      <c r="L655" s="15"/>
      <c r="M655" s="15"/>
      <c r="N655" s="15"/>
      <c r="O655" s="15"/>
      <c r="P655" s="15"/>
      <c r="Q655" s="15"/>
      <c r="R655" s="15"/>
      <c r="T655" s="10"/>
      <c r="U655" s="15"/>
      <c r="V655" s="20"/>
      <c r="W655" s="80"/>
      <c r="Y655" s="21"/>
      <c r="Z655" s="21"/>
    </row>
    <row r="656" spans="1:26" ht="15.9" customHeight="1" x14ac:dyDescent="0.25">
      <c r="A656" s="6"/>
      <c r="F656" s="15"/>
      <c r="G656" s="15"/>
      <c r="H656" s="20"/>
      <c r="I656" s="15"/>
      <c r="J656" s="15"/>
      <c r="L656" s="15"/>
      <c r="M656" s="15"/>
      <c r="N656" s="15"/>
      <c r="O656" s="15"/>
      <c r="P656" s="15"/>
      <c r="Q656" s="15"/>
      <c r="R656" s="15"/>
      <c r="T656" s="10"/>
      <c r="U656" s="15"/>
      <c r="V656" s="20"/>
      <c r="W656" s="80"/>
      <c r="Y656" s="21"/>
      <c r="Z656" s="21"/>
    </row>
    <row r="657" spans="1:26" ht="15.9" customHeight="1" x14ac:dyDescent="0.25">
      <c r="A657" s="6"/>
      <c r="F657" s="15"/>
      <c r="G657" s="15"/>
      <c r="H657" s="20"/>
      <c r="I657" s="15"/>
      <c r="J657" s="15"/>
      <c r="L657" s="15"/>
      <c r="M657" s="15"/>
      <c r="N657" s="15"/>
      <c r="O657" s="15"/>
      <c r="P657" s="15"/>
      <c r="Q657" s="15"/>
      <c r="R657" s="15"/>
      <c r="T657" s="10"/>
      <c r="U657" s="15"/>
      <c r="V657" s="20"/>
      <c r="W657" s="80"/>
      <c r="Y657" s="21"/>
      <c r="Z657" s="21"/>
    </row>
    <row r="658" spans="1:26" ht="15.9" customHeight="1" x14ac:dyDescent="0.25">
      <c r="A658" s="6"/>
      <c r="F658" s="15"/>
      <c r="G658" s="15"/>
      <c r="H658" s="20"/>
      <c r="I658" s="15"/>
      <c r="J658" s="15"/>
      <c r="L658" s="15"/>
      <c r="M658" s="15"/>
      <c r="N658" s="15"/>
      <c r="O658" s="15"/>
      <c r="P658" s="15"/>
      <c r="Q658" s="15"/>
      <c r="R658" s="15"/>
      <c r="T658" s="10"/>
      <c r="U658" s="15"/>
      <c r="V658" s="20"/>
      <c r="W658" s="80"/>
      <c r="Y658" s="21"/>
      <c r="Z658" s="21"/>
    </row>
    <row r="659" spans="1:26" ht="15.9" customHeight="1" x14ac:dyDescent="0.25">
      <c r="A659" s="6"/>
      <c r="F659" s="15"/>
      <c r="G659" s="15"/>
      <c r="H659" s="20"/>
      <c r="I659" s="15"/>
      <c r="J659" s="15"/>
      <c r="L659" s="15"/>
      <c r="M659" s="15"/>
      <c r="N659" s="15"/>
      <c r="O659" s="15"/>
      <c r="P659" s="15"/>
      <c r="Q659" s="15"/>
      <c r="R659" s="15"/>
      <c r="T659" s="10"/>
      <c r="U659" s="15"/>
      <c r="V659" s="20"/>
      <c r="W659" s="80"/>
      <c r="Y659" s="21"/>
      <c r="Z659" s="21"/>
    </row>
    <row r="660" spans="1:26" ht="15.9" customHeight="1" x14ac:dyDescent="0.25">
      <c r="A660" s="6"/>
      <c r="F660" s="15"/>
      <c r="G660" s="15"/>
      <c r="H660" s="20"/>
      <c r="I660" s="15"/>
      <c r="J660" s="15"/>
      <c r="L660" s="15"/>
      <c r="M660" s="15"/>
      <c r="N660" s="15"/>
      <c r="O660" s="15"/>
      <c r="P660" s="15"/>
      <c r="Q660" s="15"/>
      <c r="R660" s="15"/>
      <c r="T660" s="10"/>
      <c r="U660" s="15"/>
      <c r="V660" s="20"/>
      <c r="W660" s="80"/>
      <c r="Y660" s="21"/>
      <c r="Z660" s="21"/>
    </row>
    <row r="661" spans="1:26" ht="15.9" customHeight="1" x14ac:dyDescent="0.25">
      <c r="A661" s="6"/>
      <c r="F661" s="15"/>
      <c r="G661" s="15"/>
      <c r="H661" s="20"/>
      <c r="I661" s="15"/>
      <c r="J661" s="15"/>
      <c r="L661" s="15"/>
      <c r="M661" s="15"/>
      <c r="N661" s="15"/>
      <c r="O661" s="15"/>
      <c r="P661" s="15"/>
      <c r="Q661" s="15"/>
      <c r="R661" s="15"/>
      <c r="T661" s="10"/>
      <c r="U661" s="15"/>
      <c r="V661" s="20"/>
      <c r="W661" s="80"/>
      <c r="Y661" s="21"/>
      <c r="Z661" s="21"/>
    </row>
    <row r="662" spans="1:26" ht="15.9" customHeight="1" x14ac:dyDescent="0.25">
      <c r="A662" s="6"/>
      <c r="F662" s="15"/>
      <c r="G662" s="15"/>
      <c r="H662" s="20"/>
      <c r="I662" s="15"/>
      <c r="J662" s="15"/>
      <c r="L662" s="15"/>
      <c r="M662" s="15"/>
      <c r="N662" s="15"/>
      <c r="O662" s="15"/>
      <c r="P662" s="15"/>
      <c r="Q662" s="15"/>
      <c r="R662" s="15"/>
      <c r="T662" s="10"/>
      <c r="U662" s="15"/>
      <c r="V662" s="20"/>
      <c r="W662" s="80"/>
      <c r="Y662" s="21"/>
      <c r="Z662" s="21"/>
    </row>
    <row r="663" spans="1:26" ht="15.9" customHeight="1" x14ac:dyDescent="0.25">
      <c r="A663" s="6"/>
      <c r="F663" s="15"/>
      <c r="G663" s="15"/>
      <c r="H663" s="20"/>
      <c r="I663" s="15"/>
      <c r="J663" s="15"/>
      <c r="L663" s="15"/>
      <c r="M663" s="15"/>
      <c r="N663" s="15"/>
      <c r="O663" s="15"/>
      <c r="P663" s="15"/>
      <c r="Q663" s="15"/>
      <c r="R663" s="15"/>
      <c r="T663" s="10"/>
      <c r="U663" s="15"/>
      <c r="V663" s="20"/>
      <c r="W663" s="80"/>
      <c r="Y663" s="21"/>
      <c r="Z663" s="21"/>
    </row>
    <row r="664" spans="1:26" ht="15.9" customHeight="1" x14ac:dyDescent="0.25">
      <c r="A664" s="6"/>
      <c r="F664" s="15"/>
      <c r="G664" s="15"/>
      <c r="H664" s="20"/>
      <c r="I664" s="15"/>
      <c r="J664" s="15"/>
      <c r="L664" s="15"/>
      <c r="M664" s="15"/>
      <c r="N664" s="15"/>
      <c r="O664" s="15"/>
      <c r="P664" s="15"/>
      <c r="Q664" s="15"/>
      <c r="R664" s="15"/>
      <c r="T664" s="10"/>
      <c r="U664" s="15"/>
      <c r="V664" s="20"/>
      <c r="W664" s="80"/>
      <c r="Y664" s="21"/>
      <c r="Z664" s="21"/>
    </row>
    <row r="665" spans="1:26" ht="15.9" customHeight="1" x14ac:dyDescent="0.25">
      <c r="A665" s="6"/>
      <c r="F665" s="15"/>
      <c r="G665" s="15"/>
      <c r="H665" s="20"/>
      <c r="I665" s="15"/>
      <c r="J665" s="15"/>
      <c r="L665" s="15"/>
      <c r="M665" s="15"/>
      <c r="N665" s="15"/>
      <c r="O665" s="15"/>
      <c r="P665" s="15"/>
      <c r="Q665" s="15"/>
      <c r="R665" s="15"/>
      <c r="T665" s="10"/>
      <c r="U665" s="15"/>
      <c r="V665" s="20"/>
      <c r="W665" s="80"/>
      <c r="Y665" s="21"/>
      <c r="Z665" s="21"/>
    </row>
    <row r="666" spans="1:26" ht="15.9" customHeight="1" x14ac:dyDescent="0.25">
      <c r="A666" s="6"/>
      <c r="F666" s="15"/>
      <c r="G666" s="15"/>
      <c r="H666" s="20"/>
      <c r="I666" s="15"/>
      <c r="J666" s="15"/>
      <c r="L666" s="15"/>
      <c r="M666" s="15"/>
      <c r="N666" s="15"/>
      <c r="O666" s="15"/>
      <c r="P666" s="15"/>
      <c r="Q666" s="15"/>
      <c r="R666" s="15"/>
      <c r="T666" s="10"/>
      <c r="U666" s="15"/>
      <c r="V666" s="20"/>
      <c r="W666" s="80"/>
      <c r="Y666" s="21"/>
      <c r="Z666" s="21"/>
    </row>
    <row r="667" spans="1:26" ht="15.9" customHeight="1" x14ac:dyDescent="0.25">
      <c r="A667" s="6"/>
      <c r="F667" s="15"/>
      <c r="G667" s="15"/>
      <c r="H667" s="20"/>
      <c r="I667" s="15"/>
      <c r="J667" s="15"/>
      <c r="L667" s="15"/>
      <c r="M667" s="15"/>
      <c r="N667" s="15"/>
      <c r="O667" s="15"/>
      <c r="P667" s="15"/>
      <c r="Q667" s="15"/>
      <c r="R667" s="15"/>
      <c r="T667" s="10"/>
      <c r="U667" s="15"/>
      <c r="V667" s="20"/>
      <c r="W667" s="80"/>
      <c r="Y667" s="21"/>
      <c r="Z667" s="21"/>
    </row>
    <row r="668" spans="1:26" ht="15.9" customHeight="1" x14ac:dyDescent="0.25">
      <c r="A668" s="6"/>
      <c r="F668" s="15"/>
      <c r="G668" s="15"/>
      <c r="H668" s="20"/>
      <c r="I668" s="15"/>
      <c r="J668" s="15"/>
      <c r="L668" s="15"/>
      <c r="M668" s="15"/>
      <c r="N668" s="15"/>
      <c r="O668" s="15"/>
      <c r="P668" s="15"/>
      <c r="Q668" s="15"/>
      <c r="R668" s="15"/>
      <c r="T668" s="10"/>
      <c r="U668" s="15"/>
      <c r="V668" s="20"/>
      <c r="W668" s="80"/>
      <c r="Y668" s="21"/>
      <c r="Z668" s="21"/>
    </row>
    <row r="669" spans="1:26" ht="15.9" customHeight="1" x14ac:dyDescent="0.25">
      <c r="A669" s="6"/>
      <c r="F669" s="15"/>
      <c r="G669" s="15"/>
      <c r="H669" s="20"/>
      <c r="I669" s="15"/>
      <c r="J669" s="15"/>
      <c r="L669" s="15"/>
      <c r="M669" s="15"/>
      <c r="N669" s="15"/>
      <c r="O669" s="15"/>
      <c r="P669" s="15"/>
      <c r="Q669" s="15"/>
      <c r="R669" s="15"/>
      <c r="T669" s="10"/>
      <c r="U669" s="15"/>
      <c r="V669" s="20"/>
      <c r="W669" s="80"/>
      <c r="Y669" s="21"/>
      <c r="Z669" s="21"/>
    </row>
    <row r="670" spans="1:26" ht="15.9" customHeight="1" x14ac:dyDescent="0.25">
      <c r="A670" s="6"/>
      <c r="F670" s="15"/>
      <c r="G670" s="15"/>
      <c r="H670" s="20"/>
      <c r="I670" s="15"/>
      <c r="J670" s="15"/>
      <c r="L670" s="15"/>
      <c r="M670" s="15"/>
      <c r="N670" s="15"/>
      <c r="O670" s="15"/>
      <c r="P670" s="15"/>
      <c r="Q670" s="15"/>
      <c r="R670" s="15"/>
      <c r="T670" s="10"/>
      <c r="U670" s="15"/>
      <c r="V670" s="20"/>
      <c r="W670" s="80"/>
      <c r="Y670" s="21"/>
      <c r="Z670" s="21"/>
    </row>
    <row r="671" spans="1:26" ht="15.9" customHeight="1" x14ac:dyDescent="0.25">
      <c r="A671" s="6"/>
      <c r="F671" s="15"/>
      <c r="G671" s="15"/>
      <c r="H671" s="20"/>
      <c r="I671" s="15"/>
      <c r="J671" s="15"/>
      <c r="L671" s="15"/>
      <c r="M671" s="15"/>
      <c r="N671" s="15"/>
      <c r="O671" s="15"/>
      <c r="P671" s="15"/>
      <c r="Q671" s="15"/>
      <c r="R671" s="15"/>
      <c r="T671" s="10"/>
      <c r="U671" s="15"/>
      <c r="V671" s="20"/>
      <c r="W671" s="80"/>
      <c r="Y671" s="21"/>
      <c r="Z671" s="21"/>
    </row>
    <row r="672" spans="1:26" ht="15.9" customHeight="1" x14ac:dyDescent="0.25">
      <c r="A672" s="6"/>
      <c r="F672" s="15"/>
      <c r="G672" s="15"/>
      <c r="H672" s="20"/>
      <c r="I672" s="15"/>
      <c r="J672" s="15"/>
      <c r="L672" s="15"/>
      <c r="M672" s="15"/>
      <c r="N672" s="15"/>
      <c r="O672" s="15"/>
      <c r="P672" s="15"/>
      <c r="Q672" s="15"/>
      <c r="R672" s="15"/>
      <c r="T672" s="10"/>
      <c r="U672" s="15"/>
      <c r="V672" s="20"/>
      <c r="W672" s="80"/>
      <c r="Y672" s="21"/>
      <c r="Z672" s="21"/>
    </row>
    <row r="673" spans="1:26" ht="15.9" customHeight="1" x14ac:dyDescent="0.25">
      <c r="A673" s="6"/>
      <c r="F673" s="15"/>
      <c r="G673" s="15"/>
      <c r="H673" s="20"/>
      <c r="I673" s="15"/>
      <c r="J673" s="15"/>
      <c r="L673" s="15"/>
      <c r="M673" s="15"/>
      <c r="N673" s="15"/>
      <c r="O673" s="15"/>
      <c r="P673" s="15"/>
      <c r="Q673" s="15"/>
      <c r="R673" s="15"/>
      <c r="T673" s="10"/>
      <c r="U673" s="15"/>
      <c r="V673" s="20"/>
      <c r="W673" s="80"/>
      <c r="Y673" s="21"/>
      <c r="Z673" s="21"/>
    </row>
    <row r="674" spans="1:26" ht="15.9" customHeight="1" x14ac:dyDescent="0.25">
      <c r="A674" s="6"/>
      <c r="F674" s="15"/>
      <c r="G674" s="15"/>
      <c r="H674" s="20"/>
      <c r="I674" s="15"/>
      <c r="J674" s="15"/>
      <c r="L674" s="15"/>
      <c r="M674" s="15"/>
      <c r="N674" s="15"/>
      <c r="O674" s="15"/>
      <c r="P674" s="15"/>
      <c r="Q674" s="15"/>
      <c r="R674" s="15"/>
      <c r="T674" s="10"/>
      <c r="U674" s="15"/>
      <c r="V674" s="20"/>
      <c r="W674" s="80"/>
      <c r="Y674" s="21"/>
      <c r="Z674" s="21"/>
    </row>
    <row r="675" spans="1:26" ht="15.9" customHeight="1" x14ac:dyDescent="0.25">
      <c r="A675" s="6"/>
      <c r="F675" s="15"/>
      <c r="G675" s="15"/>
      <c r="H675" s="20"/>
      <c r="I675" s="15"/>
      <c r="J675" s="15"/>
      <c r="L675" s="15"/>
      <c r="M675" s="15"/>
      <c r="N675" s="15"/>
      <c r="O675" s="15"/>
      <c r="P675" s="15"/>
      <c r="Q675" s="15"/>
      <c r="R675" s="15"/>
      <c r="T675" s="10"/>
      <c r="U675" s="15"/>
      <c r="V675" s="20"/>
      <c r="W675" s="80"/>
      <c r="Y675" s="21"/>
      <c r="Z675" s="21"/>
    </row>
    <row r="676" spans="1:26" ht="15.9" customHeight="1" x14ac:dyDescent="0.25">
      <c r="A676" s="6"/>
      <c r="F676" s="15"/>
      <c r="G676" s="15"/>
      <c r="H676" s="20"/>
      <c r="I676" s="15"/>
      <c r="J676" s="15"/>
      <c r="L676" s="15"/>
      <c r="M676" s="15"/>
      <c r="N676" s="15"/>
      <c r="O676" s="15"/>
      <c r="P676" s="15"/>
      <c r="Q676" s="15"/>
      <c r="R676" s="15"/>
      <c r="T676" s="10"/>
      <c r="U676" s="15"/>
      <c r="V676" s="20"/>
      <c r="W676" s="80"/>
      <c r="Y676" s="21"/>
      <c r="Z676" s="21"/>
    </row>
    <row r="677" spans="1:26" ht="15.9" customHeight="1" x14ac:dyDescent="0.25">
      <c r="A677" s="6"/>
      <c r="F677" s="15"/>
      <c r="G677" s="15"/>
      <c r="H677" s="20"/>
      <c r="I677" s="15"/>
      <c r="J677" s="15"/>
      <c r="L677" s="15"/>
      <c r="M677" s="15"/>
      <c r="N677" s="15"/>
      <c r="O677" s="15"/>
      <c r="P677" s="15"/>
      <c r="Q677" s="15"/>
      <c r="R677" s="15"/>
      <c r="T677" s="10"/>
      <c r="U677" s="15"/>
      <c r="V677" s="20"/>
      <c r="W677" s="80"/>
      <c r="Y677" s="21"/>
      <c r="Z677" s="21"/>
    </row>
    <row r="678" spans="1:26" ht="15.9" customHeight="1" x14ac:dyDescent="0.25">
      <c r="A678" s="6"/>
      <c r="F678" s="15"/>
      <c r="G678" s="15"/>
      <c r="H678" s="20"/>
      <c r="I678" s="15"/>
      <c r="J678" s="15"/>
      <c r="L678" s="15"/>
      <c r="M678" s="15"/>
      <c r="N678" s="15"/>
      <c r="O678" s="15"/>
      <c r="P678" s="15"/>
      <c r="Q678" s="15"/>
      <c r="R678" s="15"/>
      <c r="T678" s="10"/>
      <c r="U678" s="15"/>
      <c r="V678" s="20"/>
      <c r="W678" s="80"/>
      <c r="Y678" s="21"/>
      <c r="Z678" s="21"/>
    </row>
    <row r="679" spans="1:26" ht="15.9" customHeight="1" x14ac:dyDescent="0.25">
      <c r="A679" s="6"/>
      <c r="F679" s="15"/>
      <c r="G679" s="15"/>
      <c r="H679" s="20"/>
      <c r="I679" s="15"/>
      <c r="J679" s="15"/>
      <c r="L679" s="15"/>
      <c r="M679" s="15"/>
      <c r="N679" s="15"/>
      <c r="O679" s="15"/>
      <c r="P679" s="15"/>
      <c r="Q679" s="15"/>
      <c r="R679" s="15"/>
      <c r="T679" s="10"/>
      <c r="U679" s="15"/>
      <c r="V679" s="20"/>
      <c r="W679" s="80"/>
      <c r="Y679" s="21"/>
      <c r="Z679" s="21"/>
    </row>
    <row r="680" spans="1:26" ht="15.9" customHeight="1" x14ac:dyDescent="0.25">
      <c r="A680" s="6"/>
      <c r="F680" s="15"/>
      <c r="G680" s="15"/>
      <c r="H680" s="20"/>
      <c r="I680" s="15"/>
      <c r="J680" s="15"/>
      <c r="L680" s="15"/>
      <c r="M680" s="15"/>
      <c r="N680" s="15"/>
      <c r="O680" s="15"/>
      <c r="P680" s="15"/>
      <c r="Q680" s="15"/>
      <c r="R680" s="15"/>
      <c r="T680" s="10"/>
      <c r="U680" s="15"/>
      <c r="V680" s="20"/>
      <c r="W680" s="80"/>
      <c r="Y680" s="21"/>
      <c r="Z680" s="21"/>
    </row>
    <row r="681" spans="1:26" ht="15.9" customHeight="1" x14ac:dyDescent="0.25">
      <c r="A681" s="6"/>
      <c r="F681" s="15"/>
      <c r="G681" s="15"/>
      <c r="H681" s="20"/>
      <c r="I681" s="15"/>
      <c r="J681" s="15"/>
      <c r="L681" s="15"/>
      <c r="M681" s="15"/>
      <c r="N681" s="15"/>
      <c r="O681" s="15"/>
      <c r="P681" s="15"/>
      <c r="Q681" s="15"/>
      <c r="R681" s="15"/>
      <c r="T681" s="10"/>
      <c r="U681" s="15"/>
      <c r="V681" s="20"/>
      <c r="W681" s="80"/>
      <c r="Y681" s="21"/>
      <c r="Z681" s="21"/>
    </row>
    <row r="682" spans="1:26" ht="15.9" customHeight="1" x14ac:dyDescent="0.25">
      <c r="A682" s="6"/>
      <c r="F682" s="15"/>
      <c r="G682" s="15"/>
      <c r="H682" s="20"/>
      <c r="I682" s="15"/>
      <c r="J682" s="15"/>
      <c r="L682" s="15"/>
      <c r="M682" s="15"/>
      <c r="N682" s="15"/>
      <c r="O682" s="15"/>
      <c r="P682" s="15"/>
      <c r="Q682" s="15"/>
      <c r="R682" s="15"/>
      <c r="T682" s="10"/>
      <c r="U682" s="15"/>
      <c r="V682" s="20"/>
      <c r="W682" s="80"/>
      <c r="Y682" s="21"/>
      <c r="Z682" s="21"/>
    </row>
    <row r="683" spans="1:26" ht="15.9" customHeight="1" x14ac:dyDescent="0.25">
      <c r="A683" s="6"/>
      <c r="F683" s="15"/>
      <c r="G683" s="15"/>
      <c r="H683" s="20"/>
      <c r="I683" s="15"/>
      <c r="J683" s="15"/>
      <c r="L683" s="15"/>
      <c r="M683" s="15"/>
      <c r="N683" s="15"/>
      <c r="O683" s="15"/>
      <c r="P683" s="15"/>
      <c r="Q683" s="15"/>
      <c r="R683" s="15"/>
      <c r="T683" s="10"/>
      <c r="U683" s="15"/>
      <c r="V683" s="20"/>
      <c r="W683" s="80"/>
      <c r="Y683" s="21"/>
      <c r="Z683" s="21"/>
    </row>
    <row r="684" spans="1:26" ht="15.9" customHeight="1" x14ac:dyDescent="0.25">
      <c r="A684" s="6"/>
      <c r="F684" s="15"/>
      <c r="G684" s="15"/>
      <c r="H684" s="20"/>
      <c r="I684" s="15"/>
      <c r="J684" s="15"/>
      <c r="L684" s="15"/>
      <c r="M684" s="15"/>
      <c r="N684" s="15"/>
      <c r="O684" s="15"/>
      <c r="P684" s="15"/>
      <c r="Q684" s="15"/>
      <c r="R684" s="15"/>
      <c r="T684" s="10"/>
      <c r="U684" s="15"/>
      <c r="V684" s="20"/>
      <c r="W684" s="80"/>
      <c r="Y684" s="21"/>
      <c r="Z684" s="21"/>
    </row>
    <row r="685" spans="1:26" ht="15.9" customHeight="1" x14ac:dyDescent="0.25">
      <c r="A685" s="6"/>
      <c r="F685" s="15"/>
      <c r="G685" s="15"/>
      <c r="H685" s="20"/>
      <c r="I685" s="15"/>
      <c r="J685" s="15"/>
      <c r="L685" s="15"/>
      <c r="M685" s="15"/>
      <c r="N685" s="15"/>
      <c r="O685" s="15"/>
      <c r="P685" s="15"/>
      <c r="Q685" s="15"/>
      <c r="R685" s="15"/>
      <c r="T685" s="10"/>
      <c r="U685" s="15"/>
      <c r="V685" s="20"/>
      <c r="W685" s="80"/>
      <c r="Y685" s="21"/>
      <c r="Z685" s="21"/>
    </row>
    <row r="686" spans="1:26" ht="15.9" customHeight="1" x14ac:dyDescent="0.25">
      <c r="A686" s="6"/>
      <c r="F686" s="15"/>
      <c r="G686" s="15"/>
      <c r="H686" s="20"/>
      <c r="I686" s="15"/>
      <c r="J686" s="15"/>
      <c r="L686" s="15"/>
      <c r="M686" s="15"/>
      <c r="N686" s="15"/>
      <c r="O686" s="15"/>
      <c r="P686" s="15"/>
      <c r="Q686" s="15"/>
      <c r="R686" s="15"/>
      <c r="T686" s="10"/>
      <c r="U686" s="15"/>
      <c r="V686" s="20"/>
      <c r="W686" s="80"/>
      <c r="Y686" s="21"/>
      <c r="Z686" s="21"/>
    </row>
    <row r="687" spans="1:26" ht="15.9" customHeight="1" x14ac:dyDescent="0.25">
      <c r="A687" s="6"/>
      <c r="F687" s="15"/>
      <c r="G687" s="15"/>
      <c r="H687" s="20"/>
      <c r="I687" s="15"/>
      <c r="J687" s="15"/>
      <c r="L687" s="15"/>
      <c r="M687" s="15"/>
      <c r="N687" s="15"/>
      <c r="O687" s="15"/>
      <c r="P687" s="15"/>
      <c r="Q687" s="15"/>
      <c r="R687" s="15"/>
      <c r="T687" s="10"/>
      <c r="U687" s="15"/>
      <c r="V687" s="20"/>
      <c r="W687" s="80"/>
      <c r="Y687" s="21"/>
      <c r="Z687" s="21"/>
    </row>
    <row r="688" spans="1:26" ht="15.9" customHeight="1" x14ac:dyDescent="0.25">
      <c r="A688" s="6"/>
      <c r="F688" s="15"/>
      <c r="G688" s="15"/>
      <c r="H688" s="20"/>
      <c r="I688" s="15"/>
      <c r="J688" s="15"/>
      <c r="L688" s="15"/>
      <c r="M688" s="15"/>
      <c r="N688" s="15"/>
      <c r="O688" s="15"/>
      <c r="P688" s="15"/>
      <c r="Q688" s="15"/>
      <c r="R688" s="15"/>
      <c r="T688" s="10"/>
      <c r="U688" s="15"/>
      <c r="V688" s="20"/>
      <c r="W688" s="80"/>
      <c r="Y688" s="21"/>
      <c r="Z688" s="21"/>
    </row>
    <row r="689" spans="1:26" ht="15.9" customHeight="1" x14ac:dyDescent="0.25">
      <c r="A689" s="6"/>
      <c r="F689" s="15"/>
      <c r="G689" s="15"/>
      <c r="H689" s="20"/>
      <c r="I689" s="15"/>
      <c r="J689" s="15"/>
      <c r="L689" s="15"/>
      <c r="M689" s="15"/>
      <c r="N689" s="15"/>
      <c r="O689" s="15"/>
      <c r="P689" s="15"/>
      <c r="Q689" s="15"/>
      <c r="R689" s="15"/>
      <c r="T689" s="10"/>
      <c r="U689" s="15"/>
      <c r="V689" s="20"/>
      <c r="W689" s="80"/>
      <c r="Y689" s="21"/>
      <c r="Z689" s="21"/>
    </row>
    <row r="690" spans="1:26" ht="15.9" customHeight="1" x14ac:dyDescent="0.25">
      <c r="A690" s="6"/>
      <c r="F690" s="15"/>
      <c r="G690" s="15"/>
      <c r="H690" s="20"/>
      <c r="I690" s="15"/>
      <c r="J690" s="15"/>
      <c r="L690" s="15"/>
      <c r="M690" s="15"/>
      <c r="N690" s="15"/>
      <c r="O690" s="15"/>
      <c r="P690" s="15"/>
      <c r="Q690" s="15"/>
      <c r="R690" s="15"/>
      <c r="T690" s="10"/>
      <c r="U690" s="15"/>
      <c r="V690" s="20"/>
      <c r="W690" s="80"/>
      <c r="Y690" s="21"/>
      <c r="Z690" s="21"/>
    </row>
    <row r="691" spans="1:26" ht="15.9" customHeight="1" x14ac:dyDescent="0.25">
      <c r="A691" s="6"/>
      <c r="F691" s="15"/>
      <c r="G691" s="15"/>
      <c r="H691" s="20"/>
      <c r="I691" s="15"/>
      <c r="J691" s="15"/>
      <c r="L691" s="15"/>
      <c r="M691" s="15"/>
      <c r="N691" s="15"/>
      <c r="O691" s="15"/>
      <c r="P691" s="15"/>
      <c r="Q691" s="15"/>
      <c r="R691" s="15"/>
      <c r="T691" s="10"/>
      <c r="U691" s="15"/>
      <c r="V691" s="20"/>
      <c r="W691" s="80"/>
      <c r="Y691" s="21"/>
      <c r="Z691" s="21"/>
    </row>
    <row r="692" spans="1:26" ht="15.9" customHeight="1" x14ac:dyDescent="0.25">
      <c r="A692" s="6"/>
      <c r="F692" s="15"/>
      <c r="G692" s="15"/>
      <c r="H692" s="20"/>
      <c r="I692" s="15"/>
      <c r="J692" s="15"/>
      <c r="L692" s="15"/>
      <c r="M692" s="15"/>
      <c r="N692" s="15"/>
      <c r="O692" s="15"/>
      <c r="P692" s="15"/>
      <c r="Q692" s="15"/>
      <c r="R692" s="15"/>
      <c r="T692" s="10"/>
      <c r="U692" s="15"/>
      <c r="V692" s="20"/>
      <c r="W692" s="80"/>
      <c r="Y692" s="21"/>
      <c r="Z692" s="21"/>
    </row>
    <row r="693" spans="1:26" ht="15.9" customHeight="1" x14ac:dyDescent="0.25">
      <c r="A693" s="6"/>
      <c r="F693" s="15"/>
      <c r="G693" s="15"/>
      <c r="H693" s="20"/>
      <c r="I693" s="15"/>
      <c r="J693" s="15"/>
      <c r="L693" s="15"/>
      <c r="M693" s="15"/>
      <c r="N693" s="15"/>
      <c r="O693" s="15"/>
      <c r="P693" s="15"/>
      <c r="Q693" s="15"/>
      <c r="R693" s="15"/>
      <c r="T693" s="10"/>
      <c r="U693" s="15"/>
      <c r="V693" s="20"/>
      <c r="W693" s="80"/>
      <c r="Y693" s="21"/>
      <c r="Z693" s="21"/>
    </row>
    <row r="694" spans="1:26" ht="15.9" customHeight="1" x14ac:dyDescent="0.25">
      <c r="A694" s="6"/>
      <c r="F694" s="15"/>
      <c r="G694" s="15"/>
      <c r="H694" s="20"/>
      <c r="I694" s="15"/>
      <c r="J694" s="15"/>
      <c r="L694" s="15"/>
      <c r="M694" s="15"/>
      <c r="N694" s="15"/>
      <c r="O694" s="15"/>
      <c r="P694" s="15"/>
      <c r="Q694" s="15"/>
      <c r="R694" s="15"/>
      <c r="T694" s="10"/>
      <c r="U694" s="15"/>
      <c r="V694" s="20"/>
      <c r="W694" s="80"/>
      <c r="Y694" s="21"/>
      <c r="Z694" s="21"/>
    </row>
    <row r="695" spans="1:26" ht="15.9" customHeight="1" x14ac:dyDescent="0.25">
      <c r="A695" s="6"/>
      <c r="F695" s="15"/>
      <c r="G695" s="15"/>
      <c r="H695" s="20"/>
      <c r="I695" s="15"/>
      <c r="J695" s="15"/>
      <c r="L695" s="15"/>
      <c r="M695" s="15"/>
      <c r="N695" s="15"/>
      <c r="O695" s="15"/>
      <c r="P695" s="15"/>
      <c r="Q695" s="15"/>
      <c r="R695" s="15"/>
      <c r="T695" s="10"/>
      <c r="U695" s="15"/>
      <c r="V695" s="20"/>
      <c r="W695" s="80"/>
      <c r="Y695" s="21"/>
      <c r="Z695" s="21"/>
    </row>
    <row r="696" spans="1:26" ht="15.9" customHeight="1" x14ac:dyDescent="0.25">
      <c r="A696" s="6"/>
      <c r="F696" s="15"/>
      <c r="G696" s="15"/>
      <c r="H696" s="20"/>
      <c r="I696" s="15"/>
      <c r="J696" s="15"/>
      <c r="L696" s="15"/>
      <c r="M696" s="15"/>
      <c r="N696" s="15"/>
      <c r="O696" s="15"/>
      <c r="P696" s="15"/>
      <c r="Q696" s="15"/>
      <c r="R696" s="15"/>
      <c r="T696" s="10"/>
      <c r="U696" s="15"/>
      <c r="V696" s="20"/>
      <c r="W696" s="80"/>
      <c r="Y696" s="21"/>
      <c r="Z696" s="21"/>
    </row>
    <row r="697" spans="1:26" ht="15.9" customHeight="1" x14ac:dyDescent="0.25">
      <c r="A697" s="6"/>
      <c r="F697" s="15"/>
      <c r="G697" s="15"/>
      <c r="H697" s="20"/>
      <c r="I697" s="15"/>
      <c r="J697" s="15"/>
      <c r="L697" s="15"/>
      <c r="M697" s="15"/>
      <c r="N697" s="15"/>
      <c r="O697" s="15"/>
      <c r="P697" s="15"/>
      <c r="Q697" s="15"/>
      <c r="R697" s="15"/>
      <c r="T697" s="10"/>
      <c r="U697" s="15"/>
      <c r="V697" s="20"/>
      <c r="W697" s="80"/>
      <c r="Y697" s="21"/>
      <c r="Z697" s="21"/>
    </row>
    <row r="698" spans="1:26" ht="15.9" customHeight="1" x14ac:dyDescent="0.25">
      <c r="A698" s="6"/>
      <c r="F698" s="15"/>
      <c r="G698" s="15"/>
      <c r="H698" s="20"/>
      <c r="I698" s="15"/>
      <c r="J698" s="15"/>
      <c r="L698" s="15"/>
      <c r="M698" s="15"/>
      <c r="N698" s="15"/>
      <c r="O698" s="15"/>
      <c r="P698" s="15"/>
      <c r="Q698" s="15"/>
      <c r="R698" s="15"/>
      <c r="T698" s="10"/>
      <c r="U698" s="15"/>
      <c r="V698" s="20"/>
      <c r="W698" s="80"/>
      <c r="Y698" s="21"/>
      <c r="Z698" s="21"/>
    </row>
    <row r="699" spans="1:26" ht="15.9" customHeight="1" x14ac:dyDescent="0.25">
      <c r="A699" s="6"/>
      <c r="F699" s="15"/>
      <c r="G699" s="15"/>
      <c r="H699" s="20"/>
      <c r="I699" s="15"/>
      <c r="J699" s="15"/>
      <c r="L699" s="15"/>
      <c r="M699" s="15"/>
      <c r="N699" s="15"/>
      <c r="O699" s="15"/>
      <c r="P699" s="15"/>
      <c r="Q699" s="15"/>
      <c r="R699" s="15"/>
      <c r="T699" s="10"/>
      <c r="U699" s="15"/>
      <c r="V699" s="20"/>
      <c r="W699" s="80"/>
      <c r="Y699" s="21"/>
      <c r="Z699" s="21"/>
    </row>
    <row r="700" spans="1:26" ht="15.9" customHeight="1" x14ac:dyDescent="0.25">
      <c r="A700" s="6"/>
      <c r="F700" s="15"/>
      <c r="G700" s="15"/>
      <c r="H700" s="20"/>
      <c r="I700" s="15"/>
      <c r="J700" s="15"/>
      <c r="L700" s="15"/>
      <c r="M700" s="15"/>
      <c r="N700" s="15"/>
      <c r="O700" s="15"/>
      <c r="P700" s="15"/>
      <c r="Q700" s="15"/>
      <c r="R700" s="15"/>
      <c r="T700" s="10"/>
      <c r="U700" s="15"/>
      <c r="V700" s="20"/>
      <c r="W700" s="80"/>
      <c r="Y700" s="21"/>
      <c r="Z700" s="21"/>
    </row>
    <row r="701" spans="1:26" ht="15.9" customHeight="1" x14ac:dyDescent="0.25">
      <c r="A701" s="6"/>
      <c r="F701" s="15"/>
      <c r="G701" s="15"/>
      <c r="H701" s="20"/>
      <c r="I701" s="15"/>
      <c r="J701" s="15"/>
      <c r="L701" s="15"/>
      <c r="M701" s="15"/>
      <c r="N701" s="15"/>
      <c r="O701" s="15"/>
      <c r="P701" s="15"/>
      <c r="Q701" s="15"/>
      <c r="R701" s="15"/>
      <c r="T701" s="10"/>
      <c r="U701" s="15"/>
      <c r="V701" s="20"/>
      <c r="W701" s="80"/>
      <c r="Y701" s="21"/>
      <c r="Z701" s="21"/>
    </row>
    <row r="702" spans="1:26" ht="15.9" customHeight="1" x14ac:dyDescent="0.25">
      <c r="A702" s="6"/>
      <c r="F702" s="15"/>
      <c r="G702" s="15"/>
      <c r="H702" s="20"/>
      <c r="I702" s="15"/>
      <c r="J702" s="15"/>
      <c r="L702" s="15"/>
      <c r="M702" s="15"/>
      <c r="N702" s="15"/>
      <c r="O702" s="15"/>
      <c r="P702" s="15"/>
      <c r="Q702" s="15"/>
      <c r="R702" s="15"/>
      <c r="T702" s="10"/>
      <c r="U702" s="15"/>
      <c r="V702" s="20"/>
      <c r="W702" s="80"/>
      <c r="Y702" s="21"/>
      <c r="Z702" s="21"/>
    </row>
    <row r="703" spans="1:26" ht="15.9" customHeight="1" x14ac:dyDescent="0.25">
      <c r="A703" s="6"/>
      <c r="F703" s="15"/>
      <c r="G703" s="15"/>
      <c r="H703" s="20"/>
      <c r="I703" s="15"/>
      <c r="J703" s="15"/>
      <c r="L703" s="15"/>
      <c r="M703" s="15"/>
      <c r="N703" s="15"/>
      <c r="O703" s="15"/>
      <c r="P703" s="15"/>
      <c r="Q703" s="15"/>
      <c r="R703" s="15"/>
      <c r="T703" s="10"/>
      <c r="U703" s="15"/>
      <c r="V703" s="20"/>
      <c r="W703" s="80"/>
      <c r="Y703" s="21"/>
      <c r="Z703" s="21"/>
    </row>
    <row r="704" spans="1:26" ht="15.9" customHeight="1" x14ac:dyDescent="0.25">
      <c r="A704" s="6"/>
      <c r="F704" s="15"/>
      <c r="G704" s="15"/>
      <c r="H704" s="20"/>
      <c r="I704" s="15"/>
      <c r="J704" s="15"/>
      <c r="L704" s="15"/>
      <c r="M704" s="15"/>
      <c r="N704" s="15"/>
      <c r="O704" s="15"/>
      <c r="P704" s="15"/>
      <c r="Q704" s="15"/>
      <c r="R704" s="15"/>
      <c r="T704" s="10"/>
      <c r="U704" s="15"/>
      <c r="V704" s="20"/>
      <c r="W704" s="80"/>
      <c r="Y704" s="21"/>
      <c r="Z704" s="21"/>
    </row>
    <row r="705" spans="1:26" ht="15.9" customHeight="1" x14ac:dyDescent="0.25">
      <c r="A705" s="6"/>
      <c r="F705" s="15"/>
      <c r="G705" s="15"/>
      <c r="H705" s="20"/>
      <c r="I705" s="15"/>
      <c r="J705" s="15"/>
      <c r="L705" s="15"/>
      <c r="M705" s="15"/>
      <c r="N705" s="15"/>
      <c r="O705" s="15"/>
      <c r="P705" s="15"/>
      <c r="Q705" s="15"/>
      <c r="R705" s="15"/>
      <c r="T705" s="10"/>
      <c r="U705" s="15"/>
      <c r="V705" s="20"/>
      <c r="W705" s="80"/>
      <c r="Y705" s="21"/>
      <c r="Z705" s="21"/>
    </row>
    <row r="706" spans="1:26" ht="15.9" customHeight="1" x14ac:dyDescent="0.25">
      <c r="A706" s="6"/>
      <c r="F706" s="15"/>
      <c r="G706" s="15"/>
      <c r="H706" s="20"/>
      <c r="I706" s="15"/>
      <c r="J706" s="15"/>
      <c r="L706" s="15"/>
      <c r="M706" s="15"/>
      <c r="N706" s="15"/>
      <c r="O706" s="15"/>
      <c r="P706" s="15"/>
      <c r="Q706" s="15"/>
      <c r="R706" s="15"/>
      <c r="T706" s="10"/>
      <c r="U706" s="15"/>
      <c r="V706" s="20"/>
      <c r="W706" s="80"/>
      <c r="Y706" s="21"/>
      <c r="Z706" s="21"/>
    </row>
    <row r="707" spans="1:26" ht="15.9" customHeight="1" x14ac:dyDescent="0.25">
      <c r="A707" s="6"/>
      <c r="F707" s="15"/>
      <c r="G707" s="15"/>
      <c r="H707" s="20"/>
      <c r="I707" s="15"/>
      <c r="J707" s="15"/>
      <c r="L707" s="15"/>
      <c r="M707" s="15"/>
      <c r="N707" s="15"/>
      <c r="O707" s="15"/>
      <c r="P707" s="15"/>
      <c r="Q707" s="15"/>
      <c r="R707" s="15"/>
      <c r="T707" s="10"/>
      <c r="U707" s="15"/>
      <c r="V707" s="20"/>
      <c r="W707" s="80"/>
      <c r="Y707" s="21"/>
      <c r="Z707" s="21"/>
    </row>
    <row r="708" spans="1:26" ht="15.9" customHeight="1" x14ac:dyDescent="0.25">
      <c r="A708" s="6"/>
      <c r="F708" s="15"/>
      <c r="G708" s="15"/>
      <c r="H708" s="20"/>
      <c r="I708" s="15"/>
      <c r="J708" s="15"/>
      <c r="L708" s="15"/>
      <c r="M708" s="15"/>
      <c r="N708" s="15"/>
      <c r="O708" s="15"/>
      <c r="P708" s="15"/>
      <c r="Q708" s="15"/>
      <c r="R708" s="15"/>
      <c r="T708" s="10"/>
      <c r="U708" s="15"/>
      <c r="V708" s="20"/>
      <c r="W708" s="80"/>
      <c r="Y708" s="21"/>
      <c r="Z708" s="21"/>
    </row>
    <row r="709" spans="1:26" ht="15.9" customHeight="1" x14ac:dyDescent="0.25">
      <c r="A709" s="6"/>
      <c r="F709" s="15"/>
      <c r="G709" s="15"/>
      <c r="H709" s="20"/>
      <c r="I709" s="15"/>
      <c r="J709" s="15"/>
      <c r="L709" s="15"/>
      <c r="M709" s="15"/>
      <c r="N709" s="15"/>
      <c r="O709" s="15"/>
      <c r="P709" s="15"/>
      <c r="Q709" s="15"/>
      <c r="R709" s="15"/>
      <c r="T709" s="10"/>
      <c r="U709" s="15"/>
      <c r="V709" s="20"/>
      <c r="W709" s="80"/>
      <c r="Y709" s="21"/>
      <c r="Z709" s="21"/>
    </row>
    <row r="710" spans="1:26" ht="15.9" customHeight="1" x14ac:dyDescent="0.25">
      <c r="A710" s="6"/>
      <c r="F710" s="15"/>
      <c r="G710" s="15"/>
      <c r="H710" s="20"/>
      <c r="I710" s="15"/>
      <c r="J710" s="15"/>
      <c r="L710" s="15"/>
      <c r="M710" s="15"/>
      <c r="N710" s="15"/>
      <c r="O710" s="15"/>
      <c r="P710" s="15"/>
      <c r="Q710" s="15"/>
      <c r="R710" s="15"/>
      <c r="T710" s="10"/>
      <c r="U710" s="15"/>
      <c r="V710" s="20"/>
      <c r="W710" s="80"/>
      <c r="Y710" s="21"/>
      <c r="Z710" s="21"/>
    </row>
    <row r="711" spans="1:26" ht="15.9" customHeight="1" x14ac:dyDescent="0.25">
      <c r="A711" s="6"/>
      <c r="F711" s="15"/>
      <c r="G711" s="15"/>
      <c r="H711" s="20"/>
      <c r="I711" s="15"/>
      <c r="J711" s="15"/>
      <c r="L711" s="15"/>
      <c r="M711" s="15"/>
      <c r="N711" s="15"/>
      <c r="O711" s="15"/>
      <c r="P711" s="15"/>
      <c r="Q711" s="15"/>
      <c r="R711" s="15"/>
      <c r="T711" s="10"/>
      <c r="U711" s="15"/>
      <c r="V711" s="20"/>
      <c r="W711" s="80"/>
      <c r="Y711" s="21"/>
      <c r="Z711" s="21"/>
    </row>
    <row r="712" spans="1:26" ht="15.9" customHeight="1" x14ac:dyDescent="0.25">
      <c r="A712" s="6"/>
      <c r="F712" s="15"/>
      <c r="G712" s="15"/>
      <c r="H712" s="20"/>
      <c r="I712" s="15"/>
      <c r="J712" s="15"/>
      <c r="L712" s="15"/>
      <c r="M712" s="15"/>
      <c r="N712" s="15"/>
      <c r="O712" s="15"/>
      <c r="P712" s="15"/>
      <c r="Q712" s="15"/>
      <c r="R712" s="15"/>
      <c r="T712" s="10"/>
      <c r="U712" s="15"/>
      <c r="V712" s="20"/>
      <c r="W712" s="80"/>
      <c r="Y712" s="21"/>
      <c r="Z712" s="21"/>
    </row>
    <row r="713" spans="1:26" ht="15.9" customHeight="1" x14ac:dyDescent="0.25">
      <c r="A713" s="6"/>
      <c r="F713" s="15"/>
      <c r="G713" s="15"/>
      <c r="H713" s="20"/>
      <c r="I713" s="15"/>
      <c r="J713" s="15"/>
      <c r="L713" s="15"/>
      <c r="M713" s="15"/>
      <c r="N713" s="15"/>
      <c r="O713" s="15"/>
      <c r="P713" s="15"/>
      <c r="Q713" s="15"/>
      <c r="R713" s="15"/>
      <c r="T713" s="10"/>
      <c r="U713" s="15"/>
      <c r="V713" s="20"/>
      <c r="W713" s="80"/>
      <c r="Y713" s="21"/>
      <c r="Z713" s="21"/>
    </row>
    <row r="714" spans="1:26" ht="15.9" customHeight="1" x14ac:dyDescent="0.25">
      <c r="A714" s="6"/>
      <c r="F714" s="15"/>
      <c r="G714" s="15"/>
      <c r="H714" s="20"/>
      <c r="I714" s="15"/>
      <c r="J714" s="15"/>
      <c r="L714" s="15"/>
      <c r="M714" s="15"/>
      <c r="N714" s="15"/>
      <c r="O714" s="15"/>
      <c r="P714" s="15"/>
      <c r="Q714" s="15"/>
      <c r="R714" s="15"/>
      <c r="T714" s="10"/>
      <c r="U714" s="15"/>
      <c r="V714" s="20"/>
      <c r="W714" s="80"/>
      <c r="Y714" s="21"/>
      <c r="Z714" s="21"/>
    </row>
    <row r="715" spans="1:26" ht="15.9" customHeight="1" x14ac:dyDescent="0.25">
      <c r="A715" s="6"/>
      <c r="F715" s="15"/>
      <c r="G715" s="15"/>
      <c r="H715" s="20"/>
      <c r="I715" s="15"/>
      <c r="J715" s="15"/>
      <c r="L715" s="15"/>
      <c r="M715" s="15"/>
      <c r="N715" s="15"/>
      <c r="O715" s="15"/>
      <c r="P715" s="15"/>
      <c r="Q715" s="15"/>
      <c r="R715" s="15"/>
      <c r="T715" s="10"/>
      <c r="U715" s="15"/>
      <c r="V715" s="20"/>
      <c r="W715" s="80"/>
      <c r="Y715" s="21"/>
      <c r="Z715" s="21"/>
    </row>
    <row r="716" spans="1:26" ht="15.9" customHeight="1" x14ac:dyDescent="0.25">
      <c r="A716" s="6"/>
      <c r="F716" s="15"/>
      <c r="G716" s="15"/>
      <c r="H716" s="20"/>
      <c r="I716" s="15"/>
      <c r="J716" s="15"/>
      <c r="L716" s="15"/>
      <c r="M716" s="15"/>
      <c r="N716" s="15"/>
      <c r="O716" s="15"/>
      <c r="P716" s="15"/>
      <c r="Q716" s="15"/>
      <c r="R716" s="15"/>
      <c r="T716" s="10"/>
      <c r="U716" s="15"/>
      <c r="V716" s="20"/>
      <c r="W716" s="80"/>
      <c r="Y716" s="21"/>
      <c r="Z716" s="21"/>
    </row>
    <row r="717" spans="1:26" ht="15.9" customHeight="1" x14ac:dyDescent="0.25">
      <c r="A717" s="6"/>
      <c r="F717" s="15"/>
      <c r="G717" s="15"/>
      <c r="H717" s="20"/>
      <c r="I717" s="15"/>
      <c r="J717" s="15"/>
      <c r="L717" s="15"/>
      <c r="M717" s="15"/>
      <c r="N717" s="15"/>
      <c r="O717" s="15"/>
      <c r="P717" s="15"/>
      <c r="Q717" s="15"/>
      <c r="R717" s="15"/>
      <c r="T717" s="10"/>
      <c r="U717" s="15"/>
      <c r="V717" s="20"/>
      <c r="W717" s="80"/>
      <c r="Y717" s="21"/>
      <c r="Z717" s="21"/>
    </row>
    <row r="718" spans="1:26" ht="15.9" customHeight="1" x14ac:dyDescent="0.25">
      <c r="A718" s="6"/>
      <c r="F718" s="15"/>
      <c r="G718" s="15"/>
      <c r="H718" s="20"/>
      <c r="I718" s="15"/>
      <c r="J718" s="15"/>
      <c r="L718" s="15"/>
      <c r="M718" s="15"/>
      <c r="N718" s="15"/>
      <c r="O718" s="15"/>
      <c r="P718" s="15"/>
      <c r="Q718" s="15"/>
      <c r="R718" s="15"/>
      <c r="T718" s="10"/>
      <c r="U718" s="15"/>
      <c r="V718" s="20"/>
      <c r="W718" s="80"/>
      <c r="Y718" s="21"/>
      <c r="Z718" s="21"/>
    </row>
    <row r="719" spans="1:26" ht="15.9" customHeight="1" x14ac:dyDescent="0.25">
      <c r="A719" s="6"/>
      <c r="F719" s="15"/>
      <c r="G719" s="15"/>
      <c r="H719" s="20"/>
      <c r="I719" s="15"/>
      <c r="J719" s="15"/>
      <c r="L719" s="15"/>
      <c r="M719" s="15"/>
      <c r="N719" s="15"/>
      <c r="O719" s="15"/>
      <c r="P719" s="15"/>
      <c r="Q719" s="15"/>
      <c r="R719" s="15"/>
      <c r="T719" s="10"/>
      <c r="U719" s="15"/>
      <c r="V719" s="20"/>
      <c r="W719" s="80"/>
      <c r="Y719" s="21"/>
      <c r="Z719" s="21"/>
    </row>
    <row r="720" spans="1:26" ht="15.9" customHeight="1" x14ac:dyDescent="0.25">
      <c r="A720" s="6"/>
      <c r="F720" s="15"/>
      <c r="G720" s="15"/>
      <c r="H720" s="20"/>
      <c r="I720" s="15"/>
      <c r="J720" s="15"/>
      <c r="L720" s="15"/>
      <c r="M720" s="15"/>
      <c r="N720" s="15"/>
      <c r="O720" s="15"/>
      <c r="P720" s="15"/>
      <c r="Q720" s="15"/>
      <c r="R720" s="15"/>
      <c r="T720" s="10"/>
      <c r="U720" s="15"/>
      <c r="V720" s="20"/>
      <c r="W720" s="80"/>
      <c r="Y720" s="21"/>
      <c r="Z720" s="21"/>
    </row>
    <row r="721" spans="1:26" ht="15.9" customHeight="1" x14ac:dyDescent="0.25">
      <c r="A721" s="6"/>
      <c r="F721" s="15"/>
      <c r="G721" s="15"/>
      <c r="H721" s="20"/>
      <c r="I721" s="15"/>
      <c r="J721" s="15"/>
      <c r="L721" s="15"/>
      <c r="M721" s="15"/>
      <c r="N721" s="15"/>
      <c r="O721" s="15"/>
      <c r="P721" s="15"/>
      <c r="Q721" s="15"/>
      <c r="R721" s="15"/>
      <c r="T721" s="10"/>
      <c r="U721" s="15"/>
      <c r="V721" s="20"/>
      <c r="W721" s="80"/>
      <c r="Y721" s="21"/>
      <c r="Z721" s="21"/>
    </row>
    <row r="722" spans="1:26" ht="15.9" customHeight="1" x14ac:dyDescent="0.25">
      <c r="A722" s="6"/>
      <c r="F722" s="15"/>
      <c r="G722" s="15"/>
      <c r="H722" s="20"/>
      <c r="I722" s="15"/>
      <c r="J722" s="15"/>
      <c r="L722" s="15"/>
      <c r="M722" s="15"/>
      <c r="N722" s="15"/>
      <c r="O722" s="15"/>
      <c r="P722" s="15"/>
      <c r="Q722" s="15"/>
      <c r="R722" s="15"/>
      <c r="T722" s="10"/>
      <c r="U722" s="15"/>
      <c r="V722" s="20"/>
      <c r="W722" s="80"/>
      <c r="Y722" s="21"/>
      <c r="Z722" s="21"/>
    </row>
    <row r="723" spans="1:26" ht="15.9" customHeight="1" x14ac:dyDescent="0.25">
      <c r="A723" s="6"/>
      <c r="F723" s="15"/>
      <c r="G723" s="15"/>
      <c r="H723" s="20"/>
      <c r="I723" s="15"/>
      <c r="J723" s="15"/>
      <c r="L723" s="15"/>
      <c r="M723" s="15"/>
      <c r="N723" s="15"/>
      <c r="O723" s="15"/>
      <c r="P723" s="15"/>
      <c r="Q723" s="15"/>
      <c r="R723" s="15"/>
      <c r="T723" s="10"/>
      <c r="U723" s="15"/>
      <c r="V723" s="20"/>
      <c r="W723" s="80"/>
      <c r="Y723" s="21"/>
      <c r="Z723" s="21"/>
    </row>
    <row r="724" spans="1:26" ht="15.9" customHeight="1" x14ac:dyDescent="0.25">
      <c r="A724" s="6"/>
      <c r="F724" s="15"/>
      <c r="G724" s="15"/>
      <c r="H724" s="20"/>
      <c r="I724" s="15"/>
      <c r="J724" s="15"/>
      <c r="L724" s="15"/>
      <c r="M724" s="15"/>
      <c r="N724" s="15"/>
      <c r="O724" s="15"/>
      <c r="P724" s="15"/>
      <c r="Q724" s="15"/>
      <c r="R724" s="15"/>
      <c r="T724" s="10"/>
      <c r="U724" s="15"/>
      <c r="V724" s="20"/>
      <c r="W724" s="80"/>
      <c r="Y724" s="21"/>
      <c r="Z724" s="21"/>
    </row>
    <row r="725" spans="1:26" ht="15.9" customHeight="1" x14ac:dyDescent="0.25">
      <c r="A725" s="6"/>
      <c r="F725" s="15"/>
      <c r="G725" s="15"/>
      <c r="H725" s="20"/>
      <c r="I725" s="15"/>
      <c r="J725" s="15"/>
      <c r="L725" s="15"/>
      <c r="M725" s="15"/>
      <c r="N725" s="15"/>
      <c r="O725" s="15"/>
      <c r="P725" s="15"/>
      <c r="Q725" s="15"/>
      <c r="R725" s="15"/>
      <c r="T725" s="10"/>
      <c r="U725" s="15"/>
      <c r="V725" s="20"/>
      <c r="W725" s="80"/>
      <c r="Y725" s="21"/>
      <c r="Z725" s="21"/>
    </row>
    <row r="726" spans="1:26" ht="15.9" customHeight="1" x14ac:dyDescent="0.25">
      <c r="A726" s="6"/>
      <c r="F726" s="15"/>
      <c r="G726" s="15"/>
      <c r="H726" s="20"/>
      <c r="I726" s="15"/>
      <c r="J726" s="15"/>
      <c r="L726" s="15"/>
      <c r="M726" s="15"/>
      <c r="N726" s="15"/>
      <c r="O726" s="15"/>
      <c r="P726" s="15"/>
      <c r="Q726" s="15"/>
      <c r="R726" s="15"/>
      <c r="T726" s="10"/>
      <c r="U726" s="15"/>
      <c r="V726" s="20"/>
      <c r="W726" s="80"/>
      <c r="Y726" s="21"/>
      <c r="Z726" s="21"/>
    </row>
    <row r="727" spans="1:26" ht="15.9" customHeight="1" x14ac:dyDescent="0.25">
      <c r="A727" s="6"/>
      <c r="F727" s="15"/>
      <c r="G727" s="15"/>
      <c r="H727" s="20"/>
      <c r="I727" s="15"/>
      <c r="J727" s="15"/>
      <c r="L727" s="15"/>
      <c r="M727" s="15"/>
      <c r="N727" s="15"/>
      <c r="O727" s="15"/>
      <c r="P727" s="15"/>
      <c r="Q727" s="15"/>
      <c r="R727" s="15"/>
      <c r="T727" s="10"/>
      <c r="U727" s="15"/>
      <c r="V727" s="20"/>
      <c r="W727" s="80"/>
      <c r="Y727" s="21"/>
      <c r="Z727" s="21"/>
    </row>
    <row r="728" spans="1:26" ht="15.9" customHeight="1" x14ac:dyDescent="0.25">
      <c r="A728" s="6"/>
      <c r="F728" s="15"/>
      <c r="G728" s="15"/>
      <c r="H728" s="20"/>
      <c r="I728" s="15"/>
      <c r="J728" s="15"/>
      <c r="L728" s="15"/>
      <c r="M728" s="15"/>
      <c r="N728" s="15"/>
      <c r="O728" s="15"/>
      <c r="P728" s="15"/>
      <c r="Q728" s="15"/>
      <c r="R728" s="15"/>
      <c r="T728" s="10"/>
      <c r="U728" s="15"/>
      <c r="V728" s="20"/>
      <c r="W728" s="80"/>
      <c r="Y728" s="21"/>
      <c r="Z728" s="21"/>
    </row>
    <row r="729" spans="1:26" ht="15.9" customHeight="1" x14ac:dyDescent="0.25">
      <c r="A729" s="6"/>
      <c r="F729" s="15"/>
      <c r="G729" s="15"/>
      <c r="H729" s="20"/>
      <c r="I729" s="15"/>
      <c r="J729" s="15"/>
      <c r="L729" s="15"/>
      <c r="M729" s="15"/>
      <c r="N729" s="15"/>
      <c r="O729" s="15"/>
      <c r="P729" s="15"/>
      <c r="Q729" s="15"/>
      <c r="R729" s="15"/>
      <c r="T729" s="10"/>
      <c r="U729" s="15"/>
      <c r="V729" s="20"/>
      <c r="W729" s="80"/>
      <c r="Y729" s="21"/>
      <c r="Z729" s="21"/>
    </row>
    <row r="730" spans="1:26" ht="15.9" customHeight="1" x14ac:dyDescent="0.25">
      <c r="A730" s="6"/>
      <c r="F730" s="15"/>
      <c r="G730" s="15"/>
      <c r="H730" s="20"/>
      <c r="I730" s="15"/>
      <c r="J730" s="15"/>
      <c r="L730" s="15"/>
      <c r="M730" s="15"/>
      <c r="N730" s="15"/>
      <c r="O730" s="15"/>
      <c r="P730" s="15"/>
      <c r="Q730" s="15"/>
      <c r="R730" s="15"/>
      <c r="T730" s="10"/>
      <c r="U730" s="15"/>
      <c r="V730" s="20"/>
      <c r="W730" s="80"/>
      <c r="Y730" s="21"/>
      <c r="Z730" s="21"/>
    </row>
    <row r="731" spans="1:26" ht="15.9" customHeight="1" x14ac:dyDescent="0.25">
      <c r="A731" s="6"/>
      <c r="F731" s="15"/>
      <c r="G731" s="15"/>
      <c r="H731" s="20"/>
      <c r="I731" s="15"/>
      <c r="J731" s="15"/>
      <c r="L731" s="15"/>
      <c r="M731" s="15"/>
      <c r="N731" s="15"/>
      <c r="O731" s="15"/>
      <c r="P731" s="15"/>
      <c r="Q731" s="15"/>
      <c r="R731" s="15"/>
      <c r="T731" s="10"/>
      <c r="U731" s="15"/>
      <c r="V731" s="20"/>
      <c r="W731" s="80"/>
      <c r="Y731" s="21"/>
      <c r="Z731" s="21"/>
    </row>
    <row r="732" spans="1:26" ht="15.9" customHeight="1" x14ac:dyDescent="0.25">
      <c r="A732" s="6"/>
      <c r="F732" s="15"/>
      <c r="G732" s="15"/>
      <c r="H732" s="20"/>
      <c r="I732" s="15"/>
      <c r="J732" s="15"/>
      <c r="L732" s="15"/>
      <c r="M732" s="15"/>
      <c r="N732" s="15"/>
      <c r="O732" s="15"/>
      <c r="P732" s="15"/>
      <c r="Q732" s="15"/>
      <c r="R732" s="15"/>
      <c r="T732" s="10"/>
      <c r="U732" s="15"/>
      <c r="V732" s="20"/>
      <c r="W732" s="80"/>
      <c r="Y732" s="21"/>
      <c r="Z732" s="21"/>
    </row>
    <row r="733" spans="1:26" ht="15.9" customHeight="1" x14ac:dyDescent="0.25">
      <c r="A733" s="6"/>
      <c r="F733" s="15"/>
      <c r="G733" s="15"/>
      <c r="H733" s="20"/>
      <c r="I733" s="15"/>
      <c r="J733" s="15"/>
      <c r="L733" s="15"/>
      <c r="M733" s="15"/>
      <c r="N733" s="15"/>
      <c r="O733" s="15"/>
      <c r="P733" s="15"/>
      <c r="Q733" s="15"/>
      <c r="R733" s="15"/>
      <c r="T733" s="10"/>
      <c r="U733" s="15"/>
      <c r="V733" s="20"/>
      <c r="W733" s="80"/>
      <c r="Y733" s="21"/>
      <c r="Z733" s="21"/>
    </row>
    <row r="734" spans="1:26" ht="15.9" customHeight="1" x14ac:dyDescent="0.25">
      <c r="A734" s="6"/>
      <c r="F734" s="15"/>
      <c r="G734" s="15"/>
      <c r="H734" s="20"/>
      <c r="I734" s="15"/>
      <c r="J734" s="15"/>
      <c r="L734" s="15"/>
      <c r="M734" s="15"/>
      <c r="N734" s="15"/>
      <c r="O734" s="15"/>
      <c r="P734" s="15"/>
      <c r="Q734" s="15"/>
      <c r="R734" s="15"/>
      <c r="T734" s="10"/>
      <c r="U734" s="15"/>
      <c r="V734" s="20"/>
      <c r="W734" s="80"/>
      <c r="Y734" s="21"/>
      <c r="Z734" s="21"/>
    </row>
    <row r="735" spans="1:26" ht="15.9" customHeight="1" x14ac:dyDescent="0.25">
      <c r="A735" s="6"/>
      <c r="F735" s="15"/>
      <c r="G735" s="15"/>
      <c r="H735" s="20"/>
      <c r="I735" s="15"/>
      <c r="J735" s="15"/>
      <c r="L735" s="15"/>
      <c r="M735" s="15"/>
      <c r="N735" s="15"/>
      <c r="O735" s="15"/>
      <c r="P735" s="15"/>
      <c r="Q735" s="15"/>
      <c r="R735" s="15"/>
      <c r="T735" s="10"/>
      <c r="U735" s="15"/>
      <c r="V735" s="20"/>
      <c r="W735" s="80"/>
      <c r="Y735" s="21"/>
      <c r="Z735" s="21"/>
    </row>
    <row r="736" spans="1:26" ht="15.9" customHeight="1" x14ac:dyDescent="0.25">
      <c r="A736" s="6"/>
      <c r="F736" s="15"/>
      <c r="G736" s="15"/>
      <c r="H736" s="20"/>
      <c r="I736" s="15"/>
      <c r="J736" s="15"/>
      <c r="L736" s="15"/>
      <c r="M736" s="15"/>
      <c r="N736" s="15"/>
      <c r="O736" s="15"/>
      <c r="P736" s="15"/>
      <c r="Q736" s="15"/>
      <c r="R736" s="15"/>
      <c r="T736" s="10"/>
      <c r="U736" s="15"/>
      <c r="V736" s="20"/>
      <c r="W736" s="80"/>
      <c r="Y736" s="21"/>
      <c r="Z736" s="21"/>
    </row>
    <row r="737" spans="1:26" ht="15.9" customHeight="1" x14ac:dyDescent="0.25">
      <c r="A737" s="6"/>
      <c r="F737" s="15"/>
      <c r="G737" s="15"/>
      <c r="H737" s="20"/>
      <c r="I737" s="15"/>
      <c r="J737" s="15"/>
      <c r="L737" s="15"/>
      <c r="M737" s="15"/>
      <c r="N737" s="15"/>
      <c r="O737" s="15"/>
      <c r="P737" s="15"/>
      <c r="Q737" s="15"/>
      <c r="R737" s="15"/>
      <c r="T737" s="10"/>
      <c r="U737" s="15"/>
      <c r="V737" s="20"/>
      <c r="W737" s="80"/>
      <c r="Y737" s="21"/>
      <c r="Z737" s="21"/>
    </row>
    <row r="738" spans="1:26" ht="15.9" customHeight="1" x14ac:dyDescent="0.25">
      <c r="A738" s="6"/>
      <c r="F738" s="15"/>
      <c r="G738" s="15"/>
      <c r="H738" s="20"/>
      <c r="I738" s="15"/>
      <c r="J738" s="15"/>
      <c r="L738" s="15"/>
      <c r="M738" s="15"/>
      <c r="N738" s="15"/>
      <c r="O738" s="15"/>
      <c r="P738" s="15"/>
      <c r="Q738" s="15"/>
      <c r="R738" s="15"/>
      <c r="T738" s="10"/>
      <c r="U738" s="15"/>
      <c r="V738" s="20"/>
      <c r="W738" s="80"/>
      <c r="Y738" s="21"/>
      <c r="Z738" s="21"/>
    </row>
    <row r="739" spans="1:26" ht="15.9" customHeight="1" x14ac:dyDescent="0.25">
      <c r="A739" s="6"/>
      <c r="F739" s="15"/>
      <c r="G739" s="15"/>
      <c r="H739" s="20"/>
      <c r="I739" s="15"/>
      <c r="J739" s="15"/>
      <c r="L739" s="15"/>
      <c r="M739" s="15"/>
      <c r="N739" s="15"/>
      <c r="O739" s="15"/>
      <c r="P739" s="15"/>
      <c r="Q739" s="15"/>
      <c r="R739" s="15"/>
      <c r="T739" s="10"/>
      <c r="U739" s="15"/>
      <c r="V739" s="20"/>
      <c r="W739" s="80"/>
      <c r="Y739" s="21"/>
      <c r="Z739" s="21"/>
    </row>
    <row r="740" spans="1:26" ht="15.9" customHeight="1" x14ac:dyDescent="0.25">
      <c r="A740" s="6"/>
      <c r="F740" s="15"/>
      <c r="G740" s="15"/>
      <c r="H740" s="20"/>
      <c r="I740" s="15"/>
      <c r="J740" s="15"/>
      <c r="L740" s="15"/>
      <c r="M740" s="15"/>
      <c r="N740" s="15"/>
      <c r="O740" s="15"/>
      <c r="P740" s="15"/>
      <c r="Q740" s="15"/>
      <c r="R740" s="15"/>
      <c r="T740" s="10"/>
      <c r="U740" s="15"/>
      <c r="V740" s="20"/>
      <c r="W740" s="80"/>
      <c r="Y740" s="21"/>
      <c r="Z740" s="21"/>
    </row>
    <row r="741" spans="1:26" ht="15.9" customHeight="1" x14ac:dyDescent="0.25">
      <c r="A741" s="6"/>
      <c r="F741" s="15"/>
      <c r="G741" s="15"/>
      <c r="H741" s="20"/>
      <c r="I741" s="15"/>
      <c r="J741" s="15"/>
      <c r="L741" s="15"/>
      <c r="M741" s="15"/>
      <c r="N741" s="15"/>
      <c r="O741" s="15"/>
      <c r="P741" s="15"/>
      <c r="Q741" s="15"/>
      <c r="R741" s="15"/>
      <c r="T741" s="10"/>
      <c r="U741" s="15"/>
      <c r="V741" s="20"/>
      <c r="W741" s="80"/>
      <c r="Y741" s="21"/>
      <c r="Z741" s="21"/>
    </row>
    <row r="742" spans="1:26" ht="15.9" customHeight="1" x14ac:dyDescent="0.25">
      <c r="A742" s="6"/>
      <c r="F742" s="15"/>
      <c r="G742" s="15"/>
      <c r="H742" s="20"/>
      <c r="I742" s="15"/>
      <c r="J742" s="15"/>
      <c r="L742" s="15"/>
      <c r="M742" s="15"/>
      <c r="N742" s="15"/>
      <c r="O742" s="15"/>
      <c r="P742" s="15"/>
      <c r="Q742" s="15"/>
      <c r="R742" s="15"/>
      <c r="T742" s="10"/>
      <c r="U742" s="15"/>
      <c r="V742" s="20"/>
      <c r="W742" s="80"/>
      <c r="Y742" s="21"/>
      <c r="Z742" s="21"/>
    </row>
    <row r="743" spans="1:26" ht="15.9" customHeight="1" x14ac:dyDescent="0.25">
      <c r="A743" s="6"/>
      <c r="F743" s="15"/>
      <c r="G743" s="15"/>
      <c r="H743" s="20"/>
      <c r="I743" s="15"/>
      <c r="J743" s="15"/>
      <c r="L743" s="15"/>
      <c r="M743" s="15"/>
      <c r="N743" s="15"/>
      <c r="O743" s="15"/>
      <c r="P743" s="15"/>
      <c r="Q743" s="15"/>
      <c r="R743" s="15"/>
      <c r="T743" s="10"/>
      <c r="U743" s="15"/>
      <c r="V743" s="20"/>
      <c r="W743" s="80"/>
      <c r="Y743" s="21"/>
      <c r="Z743" s="21"/>
    </row>
    <row r="744" spans="1:26" ht="15.9" customHeight="1" x14ac:dyDescent="0.25">
      <c r="A744" s="6"/>
      <c r="F744" s="15"/>
      <c r="G744" s="15"/>
      <c r="H744" s="20"/>
      <c r="I744" s="15"/>
      <c r="J744" s="15"/>
      <c r="L744" s="15"/>
      <c r="M744" s="15"/>
      <c r="N744" s="15"/>
      <c r="O744" s="15"/>
      <c r="P744" s="15"/>
      <c r="Q744" s="15"/>
      <c r="R744" s="15"/>
      <c r="T744" s="10"/>
      <c r="U744" s="15"/>
      <c r="V744" s="20"/>
      <c r="W744" s="80"/>
      <c r="Y744" s="21"/>
      <c r="Z744" s="21"/>
    </row>
    <row r="745" spans="1:26" ht="15.9" customHeight="1" x14ac:dyDescent="0.25">
      <c r="A745" s="6"/>
      <c r="F745" s="15"/>
      <c r="G745" s="15"/>
      <c r="H745" s="20"/>
      <c r="I745" s="15"/>
      <c r="J745" s="15"/>
      <c r="L745" s="15"/>
      <c r="M745" s="15"/>
      <c r="N745" s="15"/>
      <c r="O745" s="15"/>
      <c r="P745" s="15"/>
      <c r="Q745" s="15"/>
      <c r="R745" s="15"/>
      <c r="T745" s="10"/>
      <c r="U745" s="15"/>
      <c r="V745" s="20"/>
      <c r="W745" s="80"/>
      <c r="Y745" s="21"/>
      <c r="Z745" s="21"/>
    </row>
    <row r="746" spans="1:26" ht="15.9" customHeight="1" x14ac:dyDescent="0.25">
      <c r="A746" s="6"/>
      <c r="F746" s="15"/>
      <c r="G746" s="15"/>
      <c r="H746" s="20"/>
      <c r="I746" s="15"/>
      <c r="J746" s="15"/>
      <c r="L746" s="15"/>
      <c r="M746" s="15"/>
      <c r="N746" s="15"/>
      <c r="O746" s="15"/>
      <c r="P746" s="15"/>
      <c r="Q746" s="15"/>
      <c r="R746" s="15"/>
      <c r="T746" s="10"/>
      <c r="U746" s="15"/>
      <c r="V746" s="20"/>
      <c r="W746" s="80"/>
      <c r="Y746" s="21"/>
      <c r="Z746" s="21"/>
    </row>
    <row r="747" spans="1:26" ht="15.9" customHeight="1" x14ac:dyDescent="0.25">
      <c r="A747" s="6"/>
      <c r="F747" s="15"/>
      <c r="G747" s="15"/>
      <c r="H747" s="20"/>
      <c r="I747" s="15"/>
      <c r="J747" s="15"/>
      <c r="L747" s="15"/>
      <c r="M747" s="15"/>
      <c r="N747" s="15"/>
      <c r="O747" s="15"/>
      <c r="P747" s="15"/>
      <c r="Q747" s="15"/>
      <c r="R747" s="15"/>
      <c r="T747" s="10"/>
      <c r="U747" s="15"/>
      <c r="V747" s="20"/>
      <c r="W747" s="80"/>
      <c r="Y747" s="21"/>
      <c r="Z747" s="21"/>
    </row>
    <row r="748" spans="1:26" ht="15.9" customHeight="1" x14ac:dyDescent="0.25">
      <c r="A748" s="6"/>
      <c r="F748" s="15"/>
      <c r="G748" s="15"/>
      <c r="H748" s="20"/>
      <c r="I748" s="15"/>
      <c r="J748" s="15"/>
      <c r="L748" s="15"/>
      <c r="M748" s="15"/>
      <c r="N748" s="15"/>
      <c r="O748" s="15"/>
      <c r="P748" s="15"/>
      <c r="Q748" s="15"/>
      <c r="R748" s="15"/>
      <c r="T748" s="10"/>
      <c r="U748" s="15"/>
      <c r="V748" s="20"/>
      <c r="W748" s="80"/>
      <c r="Y748" s="21"/>
      <c r="Z748" s="21"/>
    </row>
    <row r="749" spans="1:26" ht="15.9" customHeight="1" x14ac:dyDescent="0.25">
      <c r="A749" s="6"/>
      <c r="F749" s="15"/>
      <c r="G749" s="15"/>
      <c r="H749" s="20"/>
      <c r="I749" s="15"/>
      <c r="J749" s="15"/>
      <c r="L749" s="15"/>
      <c r="M749" s="15"/>
      <c r="N749" s="15"/>
      <c r="O749" s="15"/>
      <c r="P749" s="15"/>
      <c r="Q749" s="15"/>
      <c r="R749" s="15"/>
      <c r="T749" s="10"/>
      <c r="U749" s="15"/>
      <c r="V749" s="20"/>
      <c r="W749" s="80"/>
      <c r="Y749" s="21"/>
      <c r="Z749" s="21"/>
    </row>
    <row r="750" spans="1:26" ht="15.9" customHeight="1" x14ac:dyDescent="0.25">
      <c r="A750" s="6"/>
      <c r="F750" s="15"/>
      <c r="G750" s="15"/>
      <c r="H750" s="20"/>
      <c r="I750" s="15"/>
      <c r="J750" s="15"/>
      <c r="L750" s="15"/>
      <c r="M750" s="15"/>
      <c r="N750" s="15"/>
      <c r="O750" s="15"/>
      <c r="P750" s="15"/>
      <c r="Q750" s="15"/>
      <c r="R750" s="15"/>
      <c r="T750" s="10"/>
      <c r="U750" s="15"/>
      <c r="V750" s="20"/>
      <c r="W750" s="80"/>
      <c r="Y750" s="21"/>
      <c r="Z750" s="21"/>
    </row>
    <row r="751" spans="1:26" ht="15.9" customHeight="1" x14ac:dyDescent="0.25">
      <c r="A751" s="6"/>
      <c r="F751" s="15"/>
      <c r="G751" s="15"/>
      <c r="H751" s="20"/>
      <c r="I751" s="15"/>
      <c r="J751" s="15"/>
      <c r="L751" s="15"/>
      <c r="M751" s="15"/>
      <c r="N751" s="15"/>
      <c r="O751" s="15"/>
      <c r="P751" s="15"/>
      <c r="Q751" s="15"/>
      <c r="R751" s="15"/>
      <c r="T751" s="10"/>
      <c r="U751" s="15"/>
      <c r="V751" s="20"/>
      <c r="W751" s="80"/>
      <c r="Y751" s="21"/>
      <c r="Z751" s="21"/>
    </row>
    <row r="752" spans="1:26" ht="15.9" customHeight="1" x14ac:dyDescent="0.25">
      <c r="A752" s="6"/>
      <c r="F752" s="15"/>
      <c r="G752" s="15"/>
      <c r="H752" s="20"/>
      <c r="I752" s="15"/>
      <c r="J752" s="15"/>
      <c r="L752" s="15"/>
      <c r="M752" s="15"/>
      <c r="N752" s="15"/>
      <c r="O752" s="15"/>
      <c r="P752" s="15"/>
      <c r="Q752" s="15"/>
      <c r="R752" s="15"/>
      <c r="T752" s="10"/>
      <c r="U752" s="15"/>
      <c r="V752" s="20"/>
      <c r="W752" s="80"/>
      <c r="Y752" s="21"/>
      <c r="Z752" s="21"/>
    </row>
    <row r="753" spans="1:26" ht="15.9" customHeight="1" x14ac:dyDescent="0.25">
      <c r="A753" s="6"/>
      <c r="F753" s="15"/>
      <c r="G753" s="15"/>
      <c r="H753" s="20"/>
      <c r="I753" s="15"/>
      <c r="J753" s="15"/>
      <c r="L753" s="15"/>
      <c r="M753" s="15"/>
      <c r="N753" s="15"/>
      <c r="O753" s="15"/>
      <c r="P753" s="15"/>
      <c r="Q753" s="15"/>
      <c r="R753" s="15"/>
      <c r="T753" s="10"/>
      <c r="U753" s="15"/>
      <c r="V753" s="20"/>
      <c r="W753" s="80"/>
      <c r="Y753" s="21"/>
      <c r="Z753" s="21"/>
    </row>
    <row r="754" spans="1:26" ht="15.9" customHeight="1" x14ac:dyDescent="0.25">
      <c r="A754" s="6"/>
      <c r="F754" s="15"/>
      <c r="G754" s="15"/>
      <c r="H754" s="20"/>
      <c r="I754" s="15"/>
      <c r="J754" s="15"/>
      <c r="L754" s="15"/>
      <c r="M754" s="15"/>
      <c r="N754" s="15"/>
      <c r="O754" s="15"/>
      <c r="P754" s="15"/>
      <c r="Q754" s="15"/>
      <c r="R754" s="15"/>
      <c r="T754" s="10"/>
      <c r="U754" s="15"/>
      <c r="V754" s="20"/>
      <c r="W754" s="80"/>
      <c r="Y754" s="21"/>
      <c r="Z754" s="21"/>
    </row>
    <row r="755" spans="1:26" ht="15.9" customHeight="1" x14ac:dyDescent="0.25">
      <c r="A755" s="6"/>
      <c r="F755" s="15"/>
      <c r="G755" s="15"/>
      <c r="H755" s="20"/>
      <c r="I755" s="15"/>
      <c r="J755" s="15"/>
      <c r="L755" s="15"/>
      <c r="M755" s="15"/>
      <c r="N755" s="15"/>
      <c r="O755" s="15"/>
      <c r="P755" s="15"/>
      <c r="Q755" s="15"/>
      <c r="R755" s="15"/>
      <c r="T755" s="10"/>
      <c r="U755" s="15"/>
      <c r="V755" s="20"/>
      <c r="W755" s="80"/>
      <c r="Y755" s="21"/>
      <c r="Z755" s="21"/>
    </row>
    <row r="756" spans="1:26" ht="15.9" customHeight="1" x14ac:dyDescent="0.25">
      <c r="A756" s="6"/>
      <c r="F756" s="15"/>
      <c r="G756" s="15"/>
      <c r="H756" s="20"/>
      <c r="I756" s="15"/>
      <c r="J756" s="15"/>
      <c r="L756" s="15"/>
      <c r="M756" s="15"/>
      <c r="N756" s="15"/>
      <c r="O756" s="15"/>
      <c r="P756" s="15"/>
      <c r="Q756" s="15"/>
      <c r="R756" s="15"/>
      <c r="T756" s="10"/>
      <c r="U756" s="15"/>
      <c r="V756" s="20"/>
      <c r="W756" s="80"/>
      <c r="Y756" s="21"/>
      <c r="Z756" s="21"/>
    </row>
    <row r="757" spans="1:26" ht="15.9" customHeight="1" x14ac:dyDescent="0.25">
      <c r="A757" s="6"/>
      <c r="F757" s="15"/>
      <c r="G757" s="15"/>
      <c r="H757" s="20"/>
      <c r="I757" s="15"/>
      <c r="J757" s="15"/>
      <c r="L757" s="15"/>
      <c r="M757" s="15"/>
      <c r="N757" s="15"/>
      <c r="O757" s="15"/>
      <c r="P757" s="15"/>
      <c r="Q757" s="15"/>
      <c r="R757" s="15"/>
      <c r="T757" s="10"/>
      <c r="U757" s="15"/>
      <c r="V757" s="20"/>
      <c r="W757" s="80"/>
      <c r="Y757" s="21"/>
      <c r="Z757" s="21"/>
    </row>
    <row r="758" spans="1:26" ht="15.9" customHeight="1" x14ac:dyDescent="0.25">
      <c r="A758" s="6"/>
      <c r="F758" s="15"/>
      <c r="G758" s="15"/>
      <c r="H758" s="20"/>
      <c r="I758" s="15"/>
      <c r="J758" s="15"/>
      <c r="L758" s="15"/>
      <c r="M758" s="15"/>
      <c r="N758" s="15"/>
      <c r="O758" s="15"/>
      <c r="P758" s="15"/>
      <c r="Q758" s="15"/>
      <c r="R758" s="15"/>
      <c r="T758" s="10"/>
      <c r="U758" s="15"/>
      <c r="V758" s="20"/>
      <c r="W758" s="80"/>
      <c r="Y758" s="21"/>
      <c r="Z758" s="21"/>
    </row>
    <row r="759" spans="1:26" ht="15.9" customHeight="1" x14ac:dyDescent="0.25">
      <c r="A759" s="6"/>
      <c r="F759" s="15"/>
      <c r="G759" s="15"/>
      <c r="H759" s="20"/>
      <c r="I759" s="15"/>
      <c r="J759" s="15"/>
      <c r="L759" s="15"/>
      <c r="M759" s="15"/>
      <c r="N759" s="15"/>
      <c r="O759" s="15"/>
      <c r="P759" s="15"/>
      <c r="Q759" s="15"/>
      <c r="R759" s="15"/>
      <c r="T759" s="10"/>
      <c r="U759" s="15"/>
      <c r="V759" s="20"/>
      <c r="W759" s="80"/>
      <c r="Y759" s="21"/>
      <c r="Z759" s="21"/>
    </row>
    <row r="760" spans="1:26" ht="15.9" customHeight="1" x14ac:dyDescent="0.25">
      <c r="A760" s="6"/>
      <c r="F760" s="15"/>
      <c r="G760" s="15"/>
      <c r="H760" s="20"/>
      <c r="I760" s="15"/>
      <c r="J760" s="15"/>
      <c r="L760" s="15"/>
      <c r="M760" s="15"/>
      <c r="N760" s="15"/>
      <c r="O760" s="15"/>
      <c r="P760" s="15"/>
      <c r="Q760" s="15"/>
      <c r="R760" s="15"/>
      <c r="T760" s="10"/>
      <c r="U760" s="15"/>
      <c r="V760" s="20"/>
      <c r="W760" s="80"/>
      <c r="Y760" s="21"/>
      <c r="Z760" s="21"/>
    </row>
    <row r="761" spans="1:26" ht="15.9" customHeight="1" x14ac:dyDescent="0.25">
      <c r="A761" s="6"/>
      <c r="F761" s="15"/>
      <c r="G761" s="15"/>
      <c r="H761" s="20"/>
      <c r="I761" s="15"/>
      <c r="J761" s="15"/>
      <c r="L761" s="15"/>
      <c r="M761" s="15"/>
      <c r="N761" s="15"/>
      <c r="O761" s="15"/>
      <c r="P761" s="15"/>
      <c r="Q761" s="15"/>
      <c r="R761" s="15"/>
      <c r="T761" s="10"/>
      <c r="U761" s="15"/>
      <c r="V761" s="20"/>
      <c r="W761" s="80"/>
      <c r="Y761" s="21"/>
      <c r="Z761" s="21"/>
    </row>
    <row r="762" spans="1:26" ht="15.9" customHeight="1" x14ac:dyDescent="0.25">
      <c r="A762" s="6"/>
      <c r="F762" s="15"/>
      <c r="G762" s="15"/>
      <c r="H762" s="20"/>
      <c r="I762" s="15"/>
      <c r="J762" s="15"/>
      <c r="L762" s="15"/>
      <c r="M762" s="15"/>
      <c r="N762" s="15"/>
      <c r="O762" s="15"/>
      <c r="P762" s="15"/>
      <c r="Q762" s="15"/>
      <c r="R762" s="15"/>
      <c r="T762" s="10"/>
      <c r="U762" s="15"/>
      <c r="V762" s="20"/>
      <c r="W762" s="80"/>
      <c r="Y762" s="21"/>
      <c r="Z762" s="21"/>
    </row>
    <row r="763" spans="1:26" ht="15.9" customHeight="1" x14ac:dyDescent="0.25">
      <c r="A763" s="6"/>
      <c r="F763" s="15"/>
      <c r="G763" s="15"/>
      <c r="H763" s="20"/>
      <c r="I763" s="15"/>
      <c r="J763" s="15"/>
      <c r="L763" s="15"/>
      <c r="M763" s="15"/>
      <c r="N763" s="15"/>
      <c r="O763" s="15"/>
      <c r="P763" s="15"/>
      <c r="Q763" s="15"/>
      <c r="R763" s="15"/>
      <c r="T763" s="10"/>
      <c r="U763" s="15"/>
      <c r="V763" s="20"/>
      <c r="W763" s="80"/>
      <c r="Y763" s="21"/>
      <c r="Z763" s="21"/>
    </row>
    <row r="764" spans="1:26" ht="15.9" customHeight="1" x14ac:dyDescent="0.25">
      <c r="A764" s="6"/>
      <c r="F764" s="15"/>
      <c r="G764" s="15"/>
      <c r="H764" s="20"/>
      <c r="I764" s="15"/>
      <c r="J764" s="15"/>
      <c r="L764" s="15"/>
      <c r="M764" s="15"/>
      <c r="N764" s="15"/>
      <c r="O764" s="15"/>
      <c r="P764" s="15"/>
      <c r="Q764" s="15"/>
      <c r="R764" s="15"/>
      <c r="T764" s="10"/>
      <c r="U764" s="15"/>
      <c r="V764" s="20"/>
      <c r="W764" s="80"/>
      <c r="Y764" s="21"/>
      <c r="Z764" s="21"/>
    </row>
    <row r="765" spans="1:26" ht="15.9" customHeight="1" x14ac:dyDescent="0.25">
      <c r="A765" s="6"/>
      <c r="F765" s="15"/>
      <c r="G765" s="15"/>
      <c r="H765" s="20"/>
      <c r="I765" s="15"/>
      <c r="J765" s="15"/>
      <c r="L765" s="15"/>
      <c r="M765" s="15"/>
      <c r="N765" s="15"/>
      <c r="O765" s="15"/>
      <c r="P765" s="15"/>
      <c r="Q765" s="15"/>
      <c r="R765" s="15"/>
      <c r="T765" s="10"/>
      <c r="U765" s="15"/>
      <c r="V765" s="20"/>
      <c r="W765" s="80"/>
      <c r="Y765" s="21"/>
      <c r="Z765" s="21"/>
    </row>
    <row r="766" spans="1:26" ht="15.9" customHeight="1" x14ac:dyDescent="0.25">
      <c r="A766" s="6"/>
      <c r="F766" s="15"/>
      <c r="G766" s="15"/>
      <c r="H766" s="20"/>
      <c r="I766" s="15"/>
      <c r="J766" s="15"/>
      <c r="L766" s="15"/>
      <c r="M766" s="15"/>
      <c r="N766" s="15"/>
      <c r="O766" s="15"/>
      <c r="P766" s="15"/>
      <c r="Q766" s="15"/>
      <c r="R766" s="15"/>
      <c r="T766" s="10"/>
      <c r="U766" s="15"/>
      <c r="V766" s="20"/>
      <c r="W766" s="80"/>
      <c r="Y766" s="21"/>
      <c r="Z766" s="21"/>
    </row>
    <row r="767" spans="1:26" ht="15.9" customHeight="1" x14ac:dyDescent="0.25">
      <c r="A767" s="6"/>
      <c r="F767" s="15"/>
      <c r="G767" s="15"/>
      <c r="H767" s="20"/>
      <c r="I767" s="15"/>
      <c r="J767" s="15"/>
      <c r="L767" s="15"/>
      <c r="M767" s="15"/>
      <c r="N767" s="15"/>
      <c r="O767" s="15"/>
      <c r="P767" s="15"/>
      <c r="Q767" s="15"/>
      <c r="R767" s="15"/>
      <c r="T767" s="10"/>
      <c r="U767" s="15"/>
      <c r="V767" s="20"/>
      <c r="W767" s="80"/>
      <c r="Y767" s="21"/>
      <c r="Z767" s="21"/>
    </row>
    <row r="768" spans="1:26" ht="15.9" customHeight="1" x14ac:dyDescent="0.25">
      <c r="A768" s="6"/>
      <c r="F768" s="15"/>
      <c r="G768" s="15"/>
      <c r="H768" s="20"/>
      <c r="I768" s="15"/>
      <c r="J768" s="15"/>
      <c r="L768" s="15"/>
      <c r="M768" s="15"/>
      <c r="N768" s="15"/>
      <c r="O768" s="15"/>
      <c r="P768" s="15"/>
      <c r="Q768" s="15"/>
      <c r="R768" s="15"/>
      <c r="T768" s="10"/>
      <c r="U768" s="15"/>
      <c r="V768" s="20"/>
      <c r="W768" s="80"/>
      <c r="Y768" s="21"/>
      <c r="Z768" s="21"/>
    </row>
    <row r="769" spans="1:26" ht="15.9" customHeight="1" x14ac:dyDescent="0.25">
      <c r="A769" s="6"/>
      <c r="F769" s="15"/>
      <c r="G769" s="15"/>
      <c r="H769" s="20"/>
      <c r="I769" s="15"/>
      <c r="J769" s="15"/>
      <c r="L769" s="15"/>
      <c r="M769" s="15"/>
      <c r="N769" s="15"/>
      <c r="O769" s="15"/>
      <c r="P769" s="15"/>
      <c r="Q769" s="15"/>
      <c r="R769" s="15"/>
      <c r="T769" s="10"/>
      <c r="U769" s="15"/>
      <c r="V769" s="20"/>
      <c r="W769" s="80"/>
      <c r="Y769" s="21"/>
      <c r="Z769" s="21"/>
    </row>
    <row r="770" spans="1:26" ht="15.9" customHeight="1" x14ac:dyDescent="0.25">
      <c r="A770" s="6"/>
      <c r="F770" s="15"/>
      <c r="G770" s="15"/>
      <c r="H770" s="20"/>
      <c r="I770" s="15"/>
      <c r="J770" s="15"/>
      <c r="L770" s="15"/>
      <c r="M770" s="15"/>
      <c r="N770" s="15"/>
      <c r="O770" s="15"/>
      <c r="P770" s="15"/>
      <c r="Q770" s="15"/>
      <c r="R770" s="15"/>
      <c r="T770" s="10"/>
      <c r="U770" s="15"/>
      <c r="V770" s="20"/>
      <c r="W770" s="80"/>
      <c r="Y770" s="21"/>
      <c r="Z770" s="21"/>
    </row>
    <row r="771" spans="1:26" ht="15.9" customHeight="1" x14ac:dyDescent="0.25">
      <c r="A771" s="6"/>
      <c r="F771" s="15"/>
      <c r="G771" s="15"/>
      <c r="H771" s="20"/>
      <c r="I771" s="15"/>
      <c r="J771" s="15"/>
      <c r="L771" s="15"/>
      <c r="M771" s="15"/>
      <c r="N771" s="15"/>
      <c r="O771" s="15"/>
      <c r="P771" s="15"/>
      <c r="Q771" s="15"/>
      <c r="R771" s="15"/>
      <c r="T771" s="10"/>
      <c r="U771" s="15"/>
      <c r="V771" s="20"/>
      <c r="W771" s="80"/>
      <c r="Y771" s="21"/>
      <c r="Z771" s="21"/>
    </row>
    <row r="772" spans="1:26" ht="15.9" customHeight="1" x14ac:dyDescent="0.25">
      <c r="A772" s="6"/>
      <c r="F772" s="15"/>
      <c r="G772" s="15"/>
      <c r="H772" s="20"/>
      <c r="I772" s="15"/>
      <c r="J772" s="15"/>
      <c r="L772" s="15"/>
      <c r="M772" s="15"/>
      <c r="N772" s="15"/>
      <c r="O772" s="15"/>
      <c r="P772" s="15"/>
      <c r="Q772" s="15"/>
      <c r="R772" s="15"/>
      <c r="T772" s="10"/>
      <c r="U772" s="15"/>
      <c r="V772" s="20"/>
      <c r="W772" s="80"/>
      <c r="Y772" s="21"/>
      <c r="Z772" s="21"/>
    </row>
    <row r="773" spans="1:26" ht="15.9" customHeight="1" x14ac:dyDescent="0.25">
      <c r="A773" s="6"/>
      <c r="F773" s="15"/>
      <c r="G773" s="15"/>
      <c r="H773" s="20"/>
      <c r="I773" s="15"/>
      <c r="J773" s="15"/>
      <c r="L773" s="15"/>
      <c r="M773" s="15"/>
      <c r="N773" s="15"/>
      <c r="O773" s="15"/>
      <c r="P773" s="15"/>
      <c r="Q773" s="15"/>
      <c r="R773" s="15"/>
      <c r="T773" s="10"/>
      <c r="U773" s="15"/>
      <c r="V773" s="20"/>
      <c r="W773" s="80"/>
      <c r="Y773" s="21"/>
      <c r="Z773" s="21"/>
    </row>
    <row r="774" spans="1:26" ht="15.9" customHeight="1" x14ac:dyDescent="0.25">
      <c r="A774" s="6"/>
      <c r="F774" s="15"/>
      <c r="G774" s="15"/>
      <c r="H774" s="20"/>
      <c r="I774" s="15"/>
      <c r="J774" s="15"/>
      <c r="L774" s="15"/>
      <c r="M774" s="15"/>
      <c r="N774" s="15"/>
      <c r="O774" s="15"/>
      <c r="P774" s="15"/>
      <c r="Q774" s="15"/>
      <c r="R774" s="15"/>
      <c r="T774" s="10"/>
      <c r="U774" s="15"/>
      <c r="V774" s="20"/>
      <c r="W774" s="80"/>
      <c r="Y774" s="21"/>
      <c r="Z774" s="21"/>
    </row>
    <row r="775" spans="1:26" ht="15.9" customHeight="1" x14ac:dyDescent="0.25">
      <c r="A775" s="6"/>
      <c r="F775" s="15"/>
      <c r="G775" s="15"/>
      <c r="H775" s="20"/>
      <c r="I775" s="15"/>
      <c r="J775" s="15"/>
      <c r="L775" s="15"/>
      <c r="M775" s="15"/>
      <c r="N775" s="15"/>
      <c r="O775" s="15"/>
      <c r="P775" s="15"/>
      <c r="Q775" s="15"/>
      <c r="R775" s="15"/>
      <c r="T775" s="10"/>
      <c r="U775" s="15"/>
      <c r="V775" s="20"/>
      <c r="W775" s="80"/>
      <c r="Y775" s="21"/>
      <c r="Z775" s="21"/>
    </row>
    <row r="776" spans="1:26" ht="15.9" customHeight="1" x14ac:dyDescent="0.25">
      <c r="A776" s="6"/>
      <c r="F776" s="15"/>
      <c r="G776" s="15"/>
      <c r="H776" s="20"/>
      <c r="I776" s="15"/>
      <c r="J776" s="15"/>
      <c r="L776" s="15"/>
      <c r="M776" s="15"/>
      <c r="N776" s="15"/>
      <c r="O776" s="15"/>
      <c r="P776" s="15"/>
      <c r="Q776" s="15"/>
      <c r="R776" s="15"/>
      <c r="T776" s="10"/>
      <c r="U776" s="15"/>
      <c r="V776" s="20"/>
      <c r="W776" s="80"/>
      <c r="Y776" s="21"/>
      <c r="Z776" s="21"/>
    </row>
    <row r="777" spans="1:26" ht="15.9" customHeight="1" x14ac:dyDescent="0.25">
      <c r="A777" s="6"/>
      <c r="F777" s="15"/>
      <c r="G777" s="15"/>
      <c r="H777" s="20"/>
      <c r="I777" s="15"/>
      <c r="J777" s="15"/>
      <c r="L777" s="15"/>
      <c r="M777" s="15"/>
      <c r="N777" s="15"/>
      <c r="O777" s="15"/>
      <c r="P777" s="15"/>
      <c r="Q777" s="15"/>
      <c r="R777" s="15"/>
      <c r="T777" s="10"/>
      <c r="U777" s="15"/>
      <c r="V777" s="20"/>
      <c r="W777" s="80"/>
      <c r="Y777" s="21"/>
      <c r="Z777" s="21"/>
    </row>
    <row r="778" spans="1:26" ht="15.9" customHeight="1" x14ac:dyDescent="0.25">
      <c r="A778" s="6"/>
      <c r="F778" s="15"/>
      <c r="G778" s="15"/>
      <c r="H778" s="20"/>
      <c r="I778" s="15"/>
      <c r="J778" s="15"/>
      <c r="L778" s="15"/>
      <c r="M778" s="15"/>
      <c r="N778" s="15"/>
      <c r="O778" s="15"/>
      <c r="P778" s="15"/>
      <c r="Q778" s="15"/>
      <c r="R778" s="15"/>
      <c r="T778" s="10"/>
      <c r="U778" s="15"/>
      <c r="V778" s="20"/>
      <c r="W778" s="80"/>
      <c r="Y778" s="21"/>
      <c r="Z778" s="21"/>
    </row>
    <row r="779" spans="1:26" ht="15.9" customHeight="1" x14ac:dyDescent="0.25">
      <c r="A779" s="6"/>
      <c r="F779" s="15"/>
      <c r="G779" s="15"/>
      <c r="H779" s="20"/>
      <c r="I779" s="15"/>
      <c r="J779" s="15"/>
      <c r="L779" s="15"/>
      <c r="M779" s="15"/>
      <c r="N779" s="15"/>
      <c r="O779" s="15"/>
      <c r="P779" s="15"/>
      <c r="Q779" s="15"/>
      <c r="R779" s="15"/>
      <c r="T779" s="10"/>
      <c r="U779" s="15"/>
      <c r="V779" s="20"/>
      <c r="W779" s="80"/>
      <c r="Y779" s="21"/>
      <c r="Z779" s="21"/>
    </row>
    <row r="780" spans="1:26" ht="15.9" customHeight="1" x14ac:dyDescent="0.25">
      <c r="A780" s="6"/>
      <c r="F780" s="15"/>
      <c r="G780" s="15"/>
      <c r="H780" s="20"/>
      <c r="I780" s="15"/>
      <c r="J780" s="15"/>
      <c r="L780" s="15"/>
      <c r="M780" s="15"/>
      <c r="N780" s="15"/>
      <c r="O780" s="15"/>
      <c r="P780" s="15"/>
      <c r="Q780" s="15"/>
      <c r="R780" s="15"/>
      <c r="T780" s="10"/>
      <c r="U780" s="15"/>
      <c r="V780" s="20"/>
      <c r="W780" s="80"/>
      <c r="Y780" s="21"/>
      <c r="Z780" s="21"/>
    </row>
    <row r="781" spans="1:26" ht="15.9" customHeight="1" x14ac:dyDescent="0.25">
      <c r="A781" s="6"/>
      <c r="F781" s="15"/>
      <c r="G781" s="15"/>
      <c r="H781" s="20"/>
      <c r="I781" s="15"/>
      <c r="J781" s="15"/>
      <c r="L781" s="15"/>
      <c r="M781" s="15"/>
      <c r="N781" s="15"/>
      <c r="O781" s="15"/>
      <c r="P781" s="15"/>
      <c r="Q781" s="15"/>
      <c r="R781" s="15"/>
      <c r="T781" s="10"/>
      <c r="U781" s="15"/>
      <c r="V781" s="20"/>
      <c r="W781" s="80"/>
      <c r="Y781" s="21"/>
      <c r="Z781" s="21"/>
    </row>
    <row r="782" spans="1:26" ht="15.9" customHeight="1" x14ac:dyDescent="0.25">
      <c r="A782" s="6"/>
      <c r="F782" s="15"/>
      <c r="G782" s="15"/>
      <c r="H782" s="20"/>
      <c r="I782" s="15"/>
      <c r="J782" s="15"/>
      <c r="L782" s="15"/>
      <c r="M782" s="15"/>
      <c r="N782" s="15"/>
      <c r="O782" s="15"/>
      <c r="P782" s="15"/>
      <c r="Q782" s="15"/>
      <c r="R782" s="15"/>
      <c r="T782" s="10"/>
      <c r="U782" s="15"/>
      <c r="V782" s="20"/>
      <c r="W782" s="80"/>
      <c r="Y782" s="21"/>
      <c r="Z782" s="21"/>
    </row>
    <row r="783" spans="1:26" ht="15.9" customHeight="1" x14ac:dyDescent="0.25">
      <c r="A783" s="6"/>
      <c r="F783" s="15"/>
      <c r="G783" s="15"/>
      <c r="H783" s="20"/>
      <c r="I783" s="15"/>
      <c r="J783" s="15"/>
      <c r="L783" s="15"/>
      <c r="M783" s="15"/>
      <c r="N783" s="15"/>
      <c r="O783" s="15"/>
      <c r="P783" s="15"/>
      <c r="Q783" s="15"/>
      <c r="R783" s="15"/>
      <c r="T783" s="10"/>
      <c r="U783" s="15"/>
      <c r="V783" s="20"/>
      <c r="W783" s="80"/>
      <c r="Y783" s="21"/>
      <c r="Z783" s="21"/>
    </row>
    <row r="784" spans="1:26" ht="15.9" customHeight="1" x14ac:dyDescent="0.25">
      <c r="A784" s="6"/>
      <c r="F784" s="15"/>
      <c r="G784" s="15"/>
      <c r="H784" s="20"/>
      <c r="I784" s="15"/>
      <c r="J784" s="15"/>
      <c r="L784" s="15"/>
      <c r="M784" s="15"/>
      <c r="N784" s="15"/>
      <c r="O784" s="15"/>
      <c r="P784" s="15"/>
      <c r="Q784" s="15"/>
      <c r="R784" s="15"/>
      <c r="T784" s="10"/>
      <c r="U784" s="15"/>
      <c r="V784" s="20"/>
      <c r="W784" s="80"/>
      <c r="Y784" s="21"/>
      <c r="Z784" s="21"/>
    </row>
    <row r="785" spans="1:26" ht="15.9" customHeight="1" x14ac:dyDescent="0.25">
      <c r="A785" s="6"/>
      <c r="F785" s="15"/>
      <c r="G785" s="15"/>
      <c r="H785" s="20"/>
      <c r="I785" s="15"/>
      <c r="J785" s="15"/>
      <c r="L785" s="15"/>
      <c r="M785" s="15"/>
      <c r="N785" s="15"/>
      <c r="O785" s="15"/>
      <c r="P785" s="15"/>
      <c r="Q785" s="15"/>
      <c r="R785" s="15"/>
      <c r="T785" s="10"/>
      <c r="U785" s="15"/>
      <c r="V785" s="20"/>
      <c r="W785" s="80"/>
      <c r="Y785" s="21"/>
      <c r="Z785" s="21"/>
    </row>
    <row r="786" spans="1:26" ht="15.9" customHeight="1" x14ac:dyDescent="0.25">
      <c r="A786" s="6"/>
      <c r="F786" s="15"/>
      <c r="G786" s="15"/>
      <c r="H786" s="20"/>
      <c r="I786" s="15"/>
      <c r="J786" s="15"/>
      <c r="L786" s="15"/>
      <c r="M786" s="15"/>
      <c r="N786" s="15"/>
      <c r="O786" s="15"/>
      <c r="P786" s="15"/>
      <c r="Q786" s="15"/>
      <c r="R786" s="15"/>
      <c r="T786" s="10"/>
      <c r="U786" s="15"/>
      <c r="V786" s="20"/>
      <c r="W786" s="80"/>
      <c r="Y786" s="21"/>
      <c r="Z786" s="21"/>
    </row>
    <row r="787" spans="1:26" ht="15.9" customHeight="1" x14ac:dyDescent="0.25">
      <c r="A787" s="6"/>
      <c r="F787" s="15"/>
      <c r="G787" s="15"/>
      <c r="H787" s="20"/>
      <c r="I787" s="15"/>
      <c r="J787" s="15"/>
      <c r="L787" s="15"/>
      <c r="M787" s="15"/>
      <c r="N787" s="15"/>
      <c r="O787" s="15"/>
      <c r="P787" s="15"/>
      <c r="Q787" s="15"/>
      <c r="R787" s="15"/>
      <c r="T787" s="10"/>
      <c r="U787" s="15"/>
      <c r="V787" s="20"/>
      <c r="W787" s="80"/>
      <c r="Y787" s="21"/>
      <c r="Z787" s="21"/>
    </row>
    <row r="788" spans="1:26" ht="15.9" customHeight="1" x14ac:dyDescent="0.25">
      <c r="A788" s="6"/>
      <c r="F788" s="15"/>
      <c r="G788" s="15"/>
      <c r="H788" s="20"/>
      <c r="I788" s="15"/>
      <c r="J788" s="15"/>
      <c r="L788" s="15"/>
      <c r="M788" s="15"/>
      <c r="N788" s="15"/>
      <c r="O788" s="15"/>
      <c r="P788" s="15"/>
      <c r="Q788" s="15"/>
      <c r="R788" s="15"/>
      <c r="T788" s="10"/>
      <c r="U788" s="15"/>
      <c r="V788" s="20"/>
      <c r="W788" s="80"/>
      <c r="Y788" s="21"/>
      <c r="Z788" s="21"/>
    </row>
    <row r="789" spans="1:26" ht="15.9" customHeight="1" x14ac:dyDescent="0.25">
      <c r="A789" s="6"/>
      <c r="F789" s="15"/>
      <c r="G789" s="15"/>
      <c r="H789" s="20"/>
      <c r="I789" s="15"/>
      <c r="J789" s="15"/>
      <c r="L789" s="15"/>
      <c r="M789" s="15"/>
      <c r="N789" s="15"/>
      <c r="O789" s="15"/>
      <c r="P789" s="15"/>
      <c r="Q789" s="15"/>
      <c r="R789" s="15"/>
      <c r="T789" s="10"/>
      <c r="U789" s="15"/>
      <c r="V789" s="20"/>
      <c r="W789" s="80"/>
      <c r="Y789" s="21"/>
      <c r="Z789" s="21"/>
    </row>
    <row r="790" spans="1:26" ht="15.9" customHeight="1" x14ac:dyDescent="0.25">
      <c r="A790" s="6"/>
      <c r="F790" s="15"/>
      <c r="G790" s="15"/>
      <c r="H790" s="20"/>
      <c r="I790" s="15"/>
      <c r="J790" s="15"/>
      <c r="L790" s="15"/>
      <c r="M790" s="15"/>
      <c r="N790" s="15"/>
      <c r="O790" s="15"/>
      <c r="P790" s="15"/>
      <c r="Q790" s="15"/>
      <c r="R790" s="15"/>
      <c r="T790" s="10"/>
      <c r="U790" s="15"/>
      <c r="V790" s="20"/>
      <c r="W790" s="80"/>
      <c r="Y790" s="21"/>
      <c r="Z790" s="21"/>
    </row>
    <row r="791" spans="1:26" ht="15.9" customHeight="1" x14ac:dyDescent="0.25">
      <c r="A791" s="6"/>
      <c r="F791" s="15"/>
      <c r="G791" s="15"/>
      <c r="H791" s="20"/>
      <c r="I791" s="15"/>
      <c r="J791" s="15"/>
      <c r="L791" s="15"/>
      <c r="M791" s="15"/>
      <c r="N791" s="15"/>
      <c r="O791" s="15"/>
      <c r="P791" s="15"/>
      <c r="Q791" s="15"/>
      <c r="R791" s="15"/>
      <c r="T791" s="10"/>
      <c r="U791" s="15"/>
      <c r="V791" s="20"/>
      <c r="W791" s="80"/>
      <c r="Y791" s="21"/>
      <c r="Z791" s="21"/>
    </row>
    <row r="792" spans="1:26" ht="15.9" customHeight="1" x14ac:dyDescent="0.25">
      <c r="A792" s="6"/>
      <c r="F792" s="15"/>
      <c r="G792" s="15"/>
      <c r="H792" s="20"/>
      <c r="I792" s="15"/>
      <c r="J792" s="15"/>
      <c r="L792" s="15"/>
      <c r="M792" s="15"/>
      <c r="N792" s="15"/>
      <c r="O792" s="15"/>
      <c r="P792" s="15"/>
      <c r="Q792" s="15"/>
      <c r="R792" s="15"/>
      <c r="T792" s="10"/>
      <c r="U792" s="15"/>
      <c r="V792" s="20"/>
      <c r="W792" s="80"/>
      <c r="Y792" s="21"/>
      <c r="Z792" s="21"/>
    </row>
    <row r="793" spans="1:26" ht="15.9" customHeight="1" x14ac:dyDescent="0.25">
      <c r="A793" s="6"/>
      <c r="F793" s="15"/>
      <c r="G793" s="15"/>
      <c r="H793" s="20"/>
      <c r="I793" s="15"/>
      <c r="J793" s="15"/>
      <c r="L793" s="15"/>
      <c r="M793" s="15"/>
      <c r="N793" s="15"/>
      <c r="O793" s="15"/>
      <c r="P793" s="15"/>
      <c r="Q793" s="15"/>
      <c r="R793" s="15"/>
      <c r="T793" s="10"/>
      <c r="U793" s="15"/>
      <c r="V793" s="20"/>
      <c r="W793" s="80"/>
      <c r="Y793" s="21"/>
      <c r="Z793" s="21"/>
    </row>
    <row r="794" spans="1:26" ht="15.9" customHeight="1" x14ac:dyDescent="0.25">
      <c r="A794" s="6"/>
      <c r="F794" s="15"/>
      <c r="G794" s="15"/>
      <c r="H794" s="20"/>
      <c r="I794" s="15"/>
      <c r="J794" s="15"/>
      <c r="L794" s="15"/>
      <c r="M794" s="15"/>
      <c r="N794" s="15"/>
      <c r="O794" s="15"/>
      <c r="P794" s="15"/>
      <c r="Q794" s="15"/>
      <c r="R794" s="15"/>
      <c r="T794" s="10"/>
      <c r="U794" s="15"/>
      <c r="V794" s="20"/>
      <c r="W794" s="80"/>
      <c r="Y794" s="21"/>
      <c r="Z794" s="21"/>
    </row>
    <row r="795" spans="1:26" ht="15.9" customHeight="1" x14ac:dyDescent="0.25">
      <c r="A795" s="6"/>
      <c r="F795" s="15"/>
      <c r="G795" s="15"/>
      <c r="H795" s="20"/>
      <c r="I795" s="15"/>
      <c r="J795" s="15"/>
      <c r="L795" s="15"/>
      <c r="M795" s="15"/>
      <c r="N795" s="15"/>
      <c r="O795" s="15"/>
      <c r="P795" s="15"/>
      <c r="Q795" s="15"/>
      <c r="R795" s="15"/>
      <c r="T795" s="10"/>
      <c r="U795" s="15"/>
      <c r="V795" s="20"/>
      <c r="W795" s="80"/>
      <c r="Y795" s="21"/>
      <c r="Z795" s="21"/>
    </row>
    <row r="796" spans="1:26" ht="15.9" customHeight="1" x14ac:dyDescent="0.25">
      <c r="A796" s="6"/>
      <c r="F796" s="15"/>
      <c r="G796" s="15"/>
      <c r="H796" s="20"/>
      <c r="I796" s="15"/>
      <c r="J796" s="15"/>
      <c r="L796" s="15"/>
      <c r="M796" s="15"/>
      <c r="N796" s="15"/>
      <c r="O796" s="15"/>
      <c r="P796" s="15"/>
      <c r="Q796" s="15"/>
      <c r="R796" s="15"/>
      <c r="T796" s="10"/>
      <c r="U796" s="15"/>
      <c r="V796" s="20"/>
      <c r="W796" s="80"/>
      <c r="Y796" s="21"/>
      <c r="Z796" s="21"/>
    </row>
    <row r="797" spans="1:26" ht="15.9" customHeight="1" x14ac:dyDescent="0.25">
      <c r="A797" s="6"/>
      <c r="F797" s="15"/>
      <c r="G797" s="15"/>
      <c r="H797" s="20"/>
      <c r="I797" s="15"/>
      <c r="J797" s="15"/>
      <c r="L797" s="15"/>
      <c r="M797" s="15"/>
      <c r="N797" s="15"/>
      <c r="O797" s="15"/>
      <c r="P797" s="15"/>
      <c r="Q797" s="15"/>
      <c r="R797" s="15"/>
      <c r="T797" s="10"/>
      <c r="U797" s="15"/>
      <c r="V797" s="20"/>
      <c r="W797" s="80"/>
      <c r="Y797" s="21"/>
      <c r="Z797" s="21"/>
    </row>
    <row r="798" spans="1:26" ht="15.9" customHeight="1" x14ac:dyDescent="0.25">
      <c r="A798" s="6"/>
      <c r="F798" s="15"/>
      <c r="G798" s="15"/>
      <c r="H798" s="20"/>
      <c r="I798" s="15"/>
      <c r="J798" s="15"/>
      <c r="L798" s="15"/>
      <c r="M798" s="15"/>
      <c r="N798" s="15"/>
      <c r="O798" s="15"/>
      <c r="P798" s="15"/>
      <c r="Q798" s="15"/>
      <c r="R798" s="15"/>
      <c r="T798" s="10"/>
      <c r="U798" s="15"/>
      <c r="V798" s="20"/>
      <c r="W798" s="80"/>
      <c r="Y798" s="21"/>
      <c r="Z798" s="21"/>
    </row>
    <row r="799" spans="1:26" ht="15.9" customHeight="1" x14ac:dyDescent="0.25">
      <c r="A799" s="6"/>
      <c r="F799" s="15"/>
      <c r="G799" s="15"/>
      <c r="H799" s="20"/>
      <c r="I799" s="15"/>
      <c r="J799" s="15"/>
      <c r="L799" s="15"/>
      <c r="M799" s="15"/>
      <c r="N799" s="15"/>
      <c r="O799" s="15"/>
      <c r="P799" s="15"/>
      <c r="Q799" s="15"/>
      <c r="R799" s="15"/>
      <c r="T799" s="10"/>
      <c r="U799" s="15"/>
      <c r="V799" s="20"/>
      <c r="W799" s="80"/>
      <c r="Y799" s="21"/>
      <c r="Z799" s="21"/>
    </row>
    <row r="800" spans="1:26" ht="15.9" customHeight="1" x14ac:dyDescent="0.25">
      <c r="A800" s="6"/>
      <c r="F800" s="15"/>
      <c r="G800" s="15"/>
      <c r="H800" s="20"/>
      <c r="I800" s="15"/>
      <c r="J800" s="15"/>
      <c r="L800" s="15"/>
      <c r="M800" s="15"/>
      <c r="N800" s="15"/>
      <c r="O800" s="15"/>
      <c r="P800" s="15"/>
      <c r="Q800" s="15"/>
      <c r="R800" s="15"/>
      <c r="T800" s="10"/>
      <c r="U800" s="15"/>
      <c r="V800" s="20"/>
      <c r="W800" s="80"/>
      <c r="Y800" s="21"/>
      <c r="Z800" s="21"/>
    </row>
    <row r="801" spans="1:26" ht="15.9" customHeight="1" x14ac:dyDescent="0.25">
      <c r="A801" s="6"/>
      <c r="F801" s="15"/>
      <c r="G801" s="15"/>
      <c r="H801" s="20"/>
      <c r="I801" s="15"/>
      <c r="J801" s="15"/>
      <c r="L801" s="15"/>
      <c r="M801" s="15"/>
      <c r="N801" s="15"/>
      <c r="O801" s="15"/>
      <c r="P801" s="15"/>
      <c r="Q801" s="15"/>
      <c r="R801" s="15"/>
      <c r="T801" s="10"/>
      <c r="U801" s="15"/>
      <c r="V801" s="20"/>
      <c r="W801" s="80"/>
      <c r="Y801" s="21"/>
      <c r="Z801" s="21"/>
    </row>
    <row r="802" spans="1:26" ht="15.9" customHeight="1" x14ac:dyDescent="0.25">
      <c r="A802" s="6"/>
      <c r="F802" s="15"/>
      <c r="G802" s="15"/>
      <c r="H802" s="20"/>
      <c r="I802" s="15"/>
      <c r="J802" s="15"/>
      <c r="L802" s="15"/>
      <c r="M802" s="15"/>
      <c r="N802" s="15"/>
      <c r="O802" s="15"/>
      <c r="P802" s="15"/>
      <c r="Q802" s="15"/>
      <c r="R802" s="15"/>
      <c r="T802" s="10"/>
      <c r="U802" s="15"/>
      <c r="V802" s="20"/>
      <c r="W802" s="80"/>
      <c r="Y802" s="21"/>
      <c r="Z802" s="21"/>
    </row>
    <row r="803" spans="1:26" ht="15.9" customHeight="1" x14ac:dyDescent="0.25">
      <c r="A803" s="6"/>
      <c r="F803" s="15"/>
      <c r="G803" s="15"/>
      <c r="H803" s="20"/>
      <c r="I803" s="15"/>
      <c r="J803" s="15"/>
      <c r="L803" s="15"/>
      <c r="M803" s="15"/>
      <c r="N803" s="15"/>
      <c r="O803" s="15"/>
      <c r="P803" s="15"/>
      <c r="Q803" s="15"/>
      <c r="R803" s="15"/>
      <c r="T803" s="10"/>
      <c r="U803" s="15"/>
      <c r="V803" s="20"/>
      <c r="W803" s="80"/>
      <c r="Y803" s="21"/>
      <c r="Z803" s="21"/>
    </row>
    <row r="804" spans="1:26" ht="15.9" customHeight="1" x14ac:dyDescent="0.25">
      <c r="A804" s="6"/>
      <c r="F804" s="15"/>
      <c r="G804" s="15"/>
      <c r="H804" s="20"/>
      <c r="I804" s="15"/>
      <c r="J804" s="15"/>
      <c r="L804" s="15"/>
      <c r="M804" s="15"/>
      <c r="N804" s="15"/>
      <c r="O804" s="15"/>
      <c r="P804" s="15"/>
      <c r="Q804" s="15"/>
      <c r="R804" s="15"/>
      <c r="T804" s="10"/>
      <c r="U804" s="15"/>
      <c r="V804" s="20"/>
      <c r="W804" s="80"/>
      <c r="Y804" s="21"/>
      <c r="Z804" s="21"/>
    </row>
    <row r="805" spans="1:26" ht="15.9" customHeight="1" x14ac:dyDescent="0.25">
      <c r="A805" s="6"/>
      <c r="F805" s="15"/>
      <c r="G805" s="15"/>
      <c r="H805" s="20"/>
      <c r="I805" s="15"/>
      <c r="J805" s="15"/>
      <c r="L805" s="15"/>
      <c r="M805" s="15"/>
      <c r="N805" s="15"/>
      <c r="O805" s="15"/>
      <c r="P805" s="15"/>
      <c r="Q805" s="15"/>
      <c r="R805" s="15"/>
      <c r="T805" s="10"/>
      <c r="U805" s="15"/>
      <c r="V805" s="20"/>
      <c r="W805" s="80"/>
      <c r="Y805" s="21"/>
      <c r="Z805" s="21"/>
    </row>
    <row r="806" spans="1:26" ht="15.9" customHeight="1" x14ac:dyDescent="0.25">
      <c r="A806" s="6"/>
      <c r="F806" s="15"/>
      <c r="G806" s="15"/>
      <c r="H806" s="20"/>
      <c r="I806" s="15"/>
      <c r="J806" s="15"/>
      <c r="L806" s="15"/>
      <c r="M806" s="15"/>
      <c r="N806" s="15"/>
      <c r="O806" s="15"/>
      <c r="P806" s="15"/>
      <c r="Q806" s="15"/>
      <c r="R806" s="15"/>
      <c r="T806" s="10"/>
      <c r="U806" s="15"/>
      <c r="V806" s="20"/>
      <c r="W806" s="80"/>
      <c r="Y806" s="21"/>
      <c r="Z806" s="21"/>
    </row>
    <row r="807" spans="1:26" ht="15.9" customHeight="1" x14ac:dyDescent="0.25">
      <c r="A807" s="6"/>
      <c r="F807" s="15"/>
      <c r="G807" s="15"/>
      <c r="H807" s="20"/>
      <c r="I807" s="15"/>
      <c r="J807" s="15"/>
      <c r="L807" s="15"/>
      <c r="M807" s="15"/>
      <c r="N807" s="15"/>
      <c r="O807" s="15"/>
      <c r="P807" s="15"/>
      <c r="Q807" s="15"/>
      <c r="R807" s="15"/>
      <c r="T807" s="10"/>
      <c r="U807" s="15"/>
      <c r="V807" s="20"/>
      <c r="W807" s="80"/>
      <c r="Y807" s="21"/>
      <c r="Z807" s="21"/>
    </row>
    <row r="808" spans="1:26" ht="15.9" customHeight="1" x14ac:dyDescent="0.25">
      <c r="A808" s="6"/>
      <c r="F808" s="15"/>
      <c r="G808" s="15"/>
      <c r="H808" s="20"/>
      <c r="I808" s="15"/>
      <c r="J808" s="15"/>
      <c r="L808" s="15"/>
      <c r="M808" s="15"/>
      <c r="N808" s="15"/>
      <c r="O808" s="15"/>
      <c r="P808" s="15"/>
      <c r="Q808" s="15"/>
      <c r="R808" s="15"/>
      <c r="T808" s="10"/>
      <c r="U808" s="15"/>
      <c r="V808" s="20"/>
      <c r="W808" s="80"/>
      <c r="Y808" s="21"/>
      <c r="Z808" s="21"/>
    </row>
    <row r="809" spans="1:26" ht="15.9" customHeight="1" x14ac:dyDescent="0.25">
      <c r="A809" s="6"/>
      <c r="F809" s="15"/>
      <c r="G809" s="15"/>
      <c r="H809" s="20"/>
      <c r="I809" s="15"/>
      <c r="J809" s="15"/>
      <c r="L809" s="15"/>
      <c r="M809" s="15"/>
      <c r="N809" s="15"/>
      <c r="O809" s="15"/>
      <c r="P809" s="15"/>
      <c r="Q809" s="15"/>
      <c r="R809" s="15"/>
      <c r="T809" s="10"/>
      <c r="U809" s="15"/>
      <c r="V809" s="20"/>
      <c r="W809" s="80"/>
      <c r="Y809" s="21"/>
      <c r="Z809" s="21"/>
    </row>
    <row r="810" spans="1:26" ht="15.9" customHeight="1" x14ac:dyDescent="0.25">
      <c r="A810" s="6"/>
      <c r="F810" s="15"/>
      <c r="G810" s="15"/>
      <c r="H810" s="20"/>
      <c r="I810" s="15"/>
      <c r="J810" s="15"/>
      <c r="L810" s="15"/>
      <c r="M810" s="15"/>
      <c r="N810" s="15"/>
      <c r="O810" s="15"/>
      <c r="P810" s="15"/>
      <c r="Q810" s="15"/>
      <c r="R810" s="15"/>
      <c r="T810" s="10"/>
      <c r="U810" s="15"/>
      <c r="V810" s="20"/>
      <c r="W810" s="80"/>
      <c r="Y810" s="21"/>
      <c r="Z810" s="21"/>
    </row>
    <row r="811" spans="1:26" ht="15.9" customHeight="1" x14ac:dyDescent="0.25">
      <c r="A811" s="6"/>
      <c r="F811" s="15"/>
      <c r="G811" s="15"/>
      <c r="H811" s="20"/>
      <c r="I811" s="15"/>
      <c r="J811" s="15"/>
      <c r="L811" s="15"/>
      <c r="M811" s="15"/>
      <c r="N811" s="15"/>
      <c r="O811" s="15"/>
      <c r="P811" s="15"/>
      <c r="Q811" s="15"/>
      <c r="R811" s="15"/>
      <c r="T811" s="10"/>
      <c r="U811" s="15"/>
      <c r="V811" s="20"/>
      <c r="W811" s="80"/>
      <c r="Y811" s="21"/>
      <c r="Z811" s="21"/>
    </row>
    <row r="812" spans="1:26" ht="15.9" customHeight="1" x14ac:dyDescent="0.25">
      <c r="A812" s="6"/>
      <c r="F812" s="15"/>
      <c r="G812" s="15"/>
      <c r="H812" s="20"/>
      <c r="I812" s="15"/>
      <c r="J812" s="15"/>
      <c r="L812" s="15"/>
      <c r="M812" s="15"/>
      <c r="N812" s="15"/>
      <c r="O812" s="15"/>
      <c r="P812" s="15"/>
      <c r="Q812" s="15"/>
      <c r="R812" s="15"/>
      <c r="T812" s="10"/>
      <c r="U812" s="15"/>
      <c r="V812" s="20"/>
      <c r="W812" s="80"/>
      <c r="Y812" s="21"/>
      <c r="Z812" s="21"/>
    </row>
    <row r="813" spans="1:26" ht="15.9" customHeight="1" x14ac:dyDescent="0.25">
      <c r="A813" s="6"/>
      <c r="F813" s="15"/>
      <c r="G813" s="15"/>
      <c r="H813" s="20"/>
      <c r="I813" s="15"/>
      <c r="J813" s="15"/>
      <c r="L813" s="15"/>
      <c r="M813" s="15"/>
      <c r="N813" s="15"/>
      <c r="O813" s="15"/>
      <c r="P813" s="15"/>
      <c r="Q813" s="15"/>
      <c r="R813" s="15"/>
      <c r="T813" s="10"/>
      <c r="U813" s="15"/>
      <c r="V813" s="20"/>
      <c r="W813" s="80"/>
      <c r="Y813" s="21"/>
      <c r="Z813" s="21"/>
    </row>
    <row r="814" spans="1:26" ht="15.9" customHeight="1" x14ac:dyDescent="0.25">
      <c r="A814" s="6"/>
      <c r="F814" s="15"/>
      <c r="G814" s="15"/>
      <c r="H814" s="20"/>
      <c r="I814" s="15"/>
      <c r="J814" s="15"/>
      <c r="L814" s="15"/>
      <c r="M814" s="15"/>
      <c r="N814" s="15"/>
      <c r="O814" s="15"/>
      <c r="P814" s="15"/>
      <c r="Q814" s="15"/>
      <c r="R814" s="15"/>
      <c r="T814" s="10"/>
      <c r="U814" s="15"/>
      <c r="V814" s="20"/>
      <c r="W814" s="80"/>
      <c r="Y814" s="21"/>
      <c r="Z814" s="21"/>
    </row>
    <row r="815" spans="1:26" ht="15.9" customHeight="1" x14ac:dyDescent="0.25">
      <c r="A815" s="6"/>
      <c r="F815" s="15"/>
      <c r="G815" s="15"/>
      <c r="H815" s="20"/>
      <c r="I815" s="15"/>
      <c r="J815" s="15"/>
      <c r="L815" s="15"/>
      <c r="M815" s="15"/>
      <c r="N815" s="15"/>
      <c r="O815" s="15"/>
      <c r="P815" s="15"/>
      <c r="Q815" s="15"/>
      <c r="R815" s="15"/>
      <c r="T815" s="10"/>
      <c r="U815" s="15"/>
      <c r="V815" s="20"/>
      <c r="W815" s="80"/>
      <c r="Y815" s="21"/>
      <c r="Z815" s="21"/>
    </row>
    <row r="816" spans="1:26" ht="15.9" customHeight="1" x14ac:dyDescent="0.25">
      <c r="A816" s="6"/>
      <c r="F816" s="15"/>
      <c r="G816" s="15"/>
      <c r="H816" s="20"/>
      <c r="I816" s="15"/>
      <c r="J816" s="15"/>
      <c r="L816" s="15"/>
      <c r="M816" s="15"/>
      <c r="N816" s="15"/>
      <c r="O816" s="15"/>
      <c r="P816" s="15"/>
      <c r="Q816" s="15"/>
      <c r="R816" s="15"/>
      <c r="T816" s="10"/>
      <c r="U816" s="15"/>
      <c r="V816" s="20"/>
      <c r="W816" s="80"/>
      <c r="Y816" s="21"/>
      <c r="Z816" s="21"/>
    </row>
    <row r="817" spans="1:26" ht="15.9" customHeight="1" x14ac:dyDescent="0.25">
      <c r="A817" s="6"/>
      <c r="F817" s="15"/>
      <c r="G817" s="15"/>
      <c r="H817" s="20"/>
      <c r="I817" s="15"/>
      <c r="J817" s="15"/>
      <c r="L817" s="15"/>
      <c r="M817" s="15"/>
      <c r="N817" s="15"/>
      <c r="O817" s="15"/>
      <c r="P817" s="15"/>
      <c r="Q817" s="15"/>
      <c r="R817" s="15"/>
      <c r="T817" s="10"/>
      <c r="U817" s="15"/>
      <c r="V817" s="20"/>
      <c r="W817" s="80"/>
      <c r="Y817" s="21"/>
      <c r="Z817" s="21"/>
    </row>
    <row r="818" spans="1:26" ht="15.9" customHeight="1" x14ac:dyDescent="0.25">
      <c r="A818" s="6"/>
      <c r="F818" s="15"/>
      <c r="G818" s="15"/>
      <c r="H818" s="20"/>
      <c r="I818" s="15"/>
      <c r="J818" s="15"/>
      <c r="L818" s="15"/>
      <c r="M818" s="15"/>
      <c r="N818" s="15"/>
      <c r="O818" s="15"/>
      <c r="P818" s="15"/>
      <c r="Q818" s="15"/>
      <c r="R818" s="15"/>
      <c r="T818" s="10"/>
      <c r="U818" s="15"/>
      <c r="V818" s="20"/>
      <c r="W818" s="80"/>
      <c r="Y818" s="21"/>
      <c r="Z818" s="21"/>
    </row>
    <row r="819" spans="1:26" ht="15.9" customHeight="1" x14ac:dyDescent="0.25">
      <c r="A819" s="6"/>
      <c r="F819" s="15"/>
      <c r="G819" s="15"/>
      <c r="H819" s="20"/>
      <c r="I819" s="15"/>
      <c r="J819" s="15"/>
      <c r="L819" s="15"/>
      <c r="M819" s="15"/>
      <c r="N819" s="15"/>
      <c r="O819" s="15"/>
      <c r="P819" s="15"/>
      <c r="Q819" s="15"/>
      <c r="R819" s="15"/>
      <c r="T819" s="10"/>
      <c r="U819" s="15"/>
      <c r="V819" s="20"/>
      <c r="W819" s="80"/>
      <c r="Y819" s="21"/>
      <c r="Z819" s="21"/>
    </row>
    <row r="820" spans="1:26" ht="15.9" customHeight="1" x14ac:dyDescent="0.25">
      <c r="A820" s="6"/>
      <c r="F820" s="15"/>
      <c r="G820" s="15"/>
      <c r="H820" s="20"/>
      <c r="I820" s="15"/>
      <c r="J820" s="15"/>
      <c r="L820" s="15"/>
      <c r="M820" s="15"/>
      <c r="N820" s="15"/>
      <c r="O820" s="15"/>
      <c r="P820" s="15"/>
      <c r="Q820" s="15"/>
      <c r="R820" s="15"/>
      <c r="T820" s="10"/>
      <c r="U820" s="15"/>
      <c r="V820" s="20"/>
      <c r="W820" s="80"/>
      <c r="Y820" s="21"/>
      <c r="Z820" s="21"/>
    </row>
    <row r="821" spans="1:26" ht="15.9" customHeight="1" x14ac:dyDescent="0.25">
      <c r="A821" s="6"/>
      <c r="F821" s="15"/>
      <c r="G821" s="15"/>
      <c r="H821" s="20"/>
      <c r="I821" s="15"/>
      <c r="J821" s="15"/>
      <c r="L821" s="15"/>
      <c r="M821" s="15"/>
      <c r="N821" s="15"/>
      <c r="O821" s="15"/>
      <c r="P821" s="15"/>
      <c r="Q821" s="15"/>
      <c r="R821" s="15"/>
      <c r="T821" s="10"/>
      <c r="U821" s="15"/>
      <c r="V821" s="20"/>
      <c r="W821" s="80"/>
      <c r="Y821" s="21"/>
      <c r="Z821" s="21"/>
    </row>
    <row r="822" spans="1:26" ht="15.9" customHeight="1" x14ac:dyDescent="0.25">
      <c r="A822" s="6"/>
      <c r="F822" s="15"/>
      <c r="G822" s="15"/>
      <c r="H822" s="20"/>
      <c r="I822" s="15"/>
      <c r="J822" s="15"/>
      <c r="L822" s="15"/>
      <c r="M822" s="15"/>
      <c r="N822" s="15"/>
      <c r="O822" s="15"/>
      <c r="P822" s="15"/>
      <c r="Q822" s="15"/>
      <c r="R822" s="15"/>
      <c r="T822" s="10"/>
      <c r="U822" s="15"/>
      <c r="V822" s="20"/>
      <c r="W822" s="80"/>
      <c r="Y822" s="21"/>
      <c r="Z822" s="21"/>
    </row>
    <row r="823" spans="1:26" ht="15.9" customHeight="1" x14ac:dyDescent="0.25">
      <c r="A823" s="6"/>
      <c r="F823" s="15"/>
      <c r="G823" s="15"/>
      <c r="H823" s="20"/>
      <c r="I823" s="15"/>
      <c r="J823" s="15"/>
      <c r="L823" s="15"/>
      <c r="M823" s="15"/>
      <c r="N823" s="15"/>
      <c r="O823" s="15"/>
      <c r="P823" s="15"/>
      <c r="Q823" s="15"/>
      <c r="R823" s="15"/>
      <c r="T823" s="10"/>
      <c r="U823" s="15"/>
      <c r="V823" s="20"/>
      <c r="W823" s="80"/>
      <c r="Y823" s="21"/>
      <c r="Z823" s="21"/>
    </row>
    <row r="824" spans="1:26" ht="15.9" customHeight="1" x14ac:dyDescent="0.25">
      <c r="A824" s="6"/>
      <c r="F824" s="15"/>
      <c r="G824" s="15"/>
      <c r="H824" s="20"/>
      <c r="I824" s="15"/>
      <c r="J824" s="15"/>
      <c r="L824" s="15"/>
      <c r="M824" s="15"/>
      <c r="N824" s="15"/>
      <c r="O824" s="15"/>
      <c r="P824" s="15"/>
      <c r="Q824" s="15"/>
      <c r="R824" s="15"/>
      <c r="T824" s="10"/>
      <c r="U824" s="15"/>
      <c r="V824" s="20"/>
      <c r="W824" s="80"/>
      <c r="Y824" s="21"/>
      <c r="Z824" s="21"/>
    </row>
    <row r="825" spans="1:26" ht="15.9" customHeight="1" x14ac:dyDescent="0.25">
      <c r="A825" s="6"/>
      <c r="F825" s="15"/>
      <c r="G825" s="15"/>
      <c r="H825" s="20"/>
      <c r="I825" s="15"/>
      <c r="J825" s="15"/>
      <c r="L825" s="15"/>
      <c r="M825" s="15"/>
      <c r="N825" s="15"/>
      <c r="O825" s="15"/>
      <c r="P825" s="15"/>
      <c r="Q825" s="15"/>
      <c r="R825" s="15"/>
      <c r="T825" s="10"/>
      <c r="U825" s="15"/>
      <c r="V825" s="20"/>
      <c r="W825" s="80"/>
      <c r="Y825" s="21"/>
      <c r="Z825" s="21"/>
    </row>
    <row r="826" spans="1:26" ht="15.9" customHeight="1" x14ac:dyDescent="0.25">
      <c r="A826" s="6"/>
      <c r="F826" s="15"/>
      <c r="G826" s="15"/>
      <c r="H826" s="20"/>
      <c r="I826" s="15"/>
      <c r="J826" s="15"/>
      <c r="L826" s="15"/>
      <c r="M826" s="15"/>
      <c r="N826" s="15"/>
      <c r="O826" s="15"/>
      <c r="P826" s="15"/>
      <c r="Q826" s="15"/>
      <c r="R826" s="15"/>
      <c r="T826" s="10"/>
      <c r="U826" s="15"/>
      <c r="V826" s="20"/>
      <c r="W826" s="80"/>
      <c r="Y826" s="21"/>
      <c r="Z826" s="21"/>
    </row>
    <row r="827" spans="1:26" ht="15.9" customHeight="1" x14ac:dyDescent="0.25">
      <c r="A827" s="6"/>
      <c r="F827" s="15"/>
      <c r="G827" s="15"/>
      <c r="H827" s="20"/>
      <c r="I827" s="15"/>
      <c r="J827" s="15"/>
      <c r="L827" s="15"/>
      <c r="M827" s="15"/>
      <c r="N827" s="15"/>
      <c r="O827" s="15"/>
      <c r="P827" s="15"/>
      <c r="Q827" s="15"/>
      <c r="R827" s="15"/>
      <c r="T827" s="10"/>
      <c r="U827" s="15"/>
      <c r="V827" s="20"/>
      <c r="W827" s="80"/>
      <c r="Y827" s="21"/>
      <c r="Z827" s="21"/>
    </row>
    <row r="828" spans="1:26" ht="15.9" customHeight="1" x14ac:dyDescent="0.25">
      <c r="A828" s="6"/>
      <c r="F828" s="15"/>
      <c r="G828" s="15"/>
      <c r="H828" s="20"/>
      <c r="I828" s="15"/>
      <c r="J828" s="15"/>
      <c r="L828" s="15"/>
      <c r="M828" s="15"/>
      <c r="N828" s="15"/>
      <c r="O828" s="15"/>
      <c r="P828" s="15"/>
      <c r="Q828" s="15"/>
      <c r="R828" s="15"/>
      <c r="T828" s="10"/>
      <c r="U828" s="15"/>
      <c r="V828" s="20"/>
      <c r="W828" s="80"/>
      <c r="Y828" s="21"/>
      <c r="Z828" s="21"/>
    </row>
    <row r="829" spans="1:26" ht="15.9" customHeight="1" x14ac:dyDescent="0.25">
      <c r="A829" s="6"/>
      <c r="F829" s="15"/>
      <c r="G829" s="15"/>
      <c r="H829" s="20"/>
      <c r="I829" s="15"/>
      <c r="J829" s="15"/>
      <c r="L829" s="15"/>
      <c r="M829" s="15"/>
      <c r="N829" s="15"/>
      <c r="O829" s="15"/>
      <c r="P829" s="15"/>
      <c r="Q829" s="15"/>
      <c r="R829" s="15"/>
      <c r="T829" s="10"/>
      <c r="U829" s="15"/>
      <c r="V829" s="20"/>
      <c r="W829" s="80"/>
      <c r="Y829" s="21"/>
      <c r="Z829" s="21"/>
    </row>
    <row r="830" spans="1:26" ht="15.9" customHeight="1" x14ac:dyDescent="0.25">
      <c r="A830" s="6"/>
      <c r="F830" s="15"/>
      <c r="G830" s="15"/>
      <c r="H830" s="20"/>
      <c r="I830" s="15"/>
      <c r="J830" s="15"/>
      <c r="L830" s="15"/>
      <c r="M830" s="15"/>
      <c r="N830" s="15"/>
      <c r="O830" s="15"/>
      <c r="P830" s="15"/>
      <c r="Q830" s="15"/>
      <c r="R830" s="15"/>
      <c r="T830" s="10"/>
      <c r="U830" s="15"/>
      <c r="V830" s="20"/>
      <c r="W830" s="80"/>
      <c r="Y830" s="21"/>
      <c r="Z830" s="21"/>
    </row>
    <row r="831" spans="1:26" ht="15.9" customHeight="1" x14ac:dyDescent="0.25">
      <c r="A831" s="6"/>
      <c r="F831" s="15"/>
      <c r="G831" s="15"/>
      <c r="H831" s="20"/>
      <c r="I831" s="15"/>
      <c r="J831" s="15"/>
      <c r="L831" s="15"/>
      <c r="M831" s="15"/>
      <c r="N831" s="15"/>
      <c r="O831" s="15"/>
      <c r="P831" s="15"/>
      <c r="Q831" s="15"/>
      <c r="R831" s="15"/>
      <c r="T831" s="10"/>
      <c r="U831" s="15"/>
      <c r="V831" s="20"/>
      <c r="W831" s="80"/>
      <c r="Y831" s="21"/>
      <c r="Z831" s="21"/>
    </row>
    <row r="832" spans="1:26" ht="15.9" customHeight="1" x14ac:dyDescent="0.25">
      <c r="A832" s="6"/>
      <c r="F832" s="15"/>
      <c r="G832" s="15"/>
      <c r="H832" s="20"/>
      <c r="I832" s="15"/>
      <c r="J832" s="15"/>
      <c r="L832" s="15"/>
      <c r="M832" s="15"/>
      <c r="N832" s="15"/>
      <c r="O832" s="15"/>
      <c r="P832" s="15"/>
      <c r="Q832" s="15"/>
      <c r="R832" s="15"/>
      <c r="T832" s="10"/>
      <c r="U832" s="15"/>
      <c r="V832" s="20"/>
      <c r="W832" s="80"/>
      <c r="Y832" s="21"/>
      <c r="Z832" s="21"/>
    </row>
    <row r="833" spans="1:26" ht="15.9" customHeight="1" x14ac:dyDescent="0.25">
      <c r="A833" s="6"/>
      <c r="F833" s="15"/>
      <c r="G833" s="15"/>
      <c r="H833" s="20"/>
      <c r="I833" s="15"/>
      <c r="J833" s="15"/>
      <c r="L833" s="15"/>
      <c r="M833" s="15"/>
      <c r="N833" s="15"/>
      <c r="O833" s="15"/>
      <c r="P833" s="15"/>
      <c r="Q833" s="15"/>
      <c r="R833" s="15"/>
      <c r="T833" s="10"/>
      <c r="U833" s="15"/>
      <c r="V833" s="20"/>
      <c r="W833" s="80"/>
      <c r="Y833" s="21"/>
      <c r="Z833" s="21"/>
    </row>
    <row r="834" spans="1:26" ht="15.9" customHeight="1" x14ac:dyDescent="0.25">
      <c r="A834" s="6"/>
      <c r="F834" s="15"/>
      <c r="G834" s="15"/>
      <c r="H834" s="20"/>
      <c r="I834" s="15"/>
      <c r="J834" s="15"/>
      <c r="L834" s="15"/>
      <c r="M834" s="15"/>
      <c r="N834" s="15"/>
      <c r="O834" s="15"/>
      <c r="P834" s="15"/>
      <c r="Q834" s="15"/>
      <c r="R834" s="15"/>
      <c r="T834" s="10"/>
      <c r="U834" s="15"/>
      <c r="V834" s="20"/>
      <c r="W834" s="80"/>
      <c r="Y834" s="21"/>
      <c r="Z834" s="21"/>
    </row>
    <row r="835" spans="1:26" ht="15.9" customHeight="1" x14ac:dyDescent="0.25">
      <c r="A835" s="6"/>
      <c r="F835" s="15"/>
      <c r="G835" s="15"/>
      <c r="H835" s="20"/>
      <c r="I835" s="15"/>
      <c r="J835" s="15"/>
      <c r="L835" s="15"/>
      <c r="M835" s="15"/>
      <c r="N835" s="15"/>
      <c r="O835" s="15"/>
      <c r="P835" s="15"/>
      <c r="Q835" s="15"/>
      <c r="R835" s="15"/>
      <c r="T835" s="10"/>
      <c r="U835" s="15"/>
      <c r="V835" s="20"/>
      <c r="W835" s="80"/>
      <c r="Y835" s="21"/>
      <c r="Z835" s="21"/>
    </row>
    <row r="836" spans="1:26" ht="15.9" customHeight="1" x14ac:dyDescent="0.25">
      <c r="A836" s="6"/>
      <c r="F836" s="15"/>
      <c r="G836" s="15"/>
      <c r="H836" s="20"/>
      <c r="I836" s="15"/>
      <c r="J836" s="15"/>
      <c r="L836" s="15"/>
      <c r="M836" s="15"/>
      <c r="N836" s="15"/>
      <c r="O836" s="15"/>
      <c r="P836" s="15"/>
      <c r="Q836" s="15"/>
      <c r="R836" s="15"/>
      <c r="T836" s="10"/>
      <c r="U836" s="15"/>
      <c r="V836" s="20"/>
      <c r="W836" s="80"/>
      <c r="Y836" s="21"/>
      <c r="Z836" s="21"/>
    </row>
    <row r="837" spans="1:26" ht="15.9" customHeight="1" x14ac:dyDescent="0.25">
      <c r="A837" s="6"/>
      <c r="F837" s="15"/>
      <c r="G837" s="15"/>
      <c r="H837" s="20"/>
      <c r="I837" s="15"/>
      <c r="J837" s="15"/>
      <c r="L837" s="15"/>
      <c r="M837" s="15"/>
      <c r="N837" s="15"/>
      <c r="O837" s="15"/>
      <c r="P837" s="15"/>
      <c r="Q837" s="15"/>
      <c r="R837" s="15"/>
      <c r="T837" s="10"/>
      <c r="U837" s="15"/>
      <c r="V837" s="20"/>
      <c r="W837" s="80"/>
      <c r="Y837" s="21"/>
      <c r="Z837" s="21"/>
    </row>
    <row r="838" spans="1:26" ht="15.9" customHeight="1" x14ac:dyDescent="0.25">
      <c r="A838" s="6"/>
      <c r="F838" s="15"/>
      <c r="G838" s="15"/>
      <c r="H838" s="20"/>
      <c r="I838" s="15"/>
      <c r="J838" s="15"/>
      <c r="L838" s="15"/>
      <c r="M838" s="15"/>
      <c r="N838" s="15"/>
      <c r="O838" s="15"/>
      <c r="P838" s="15"/>
      <c r="Q838" s="15"/>
      <c r="R838" s="15"/>
      <c r="T838" s="10"/>
      <c r="U838" s="15"/>
      <c r="V838" s="20"/>
      <c r="W838" s="80"/>
      <c r="Y838" s="21"/>
      <c r="Z838" s="21"/>
    </row>
    <row r="839" spans="1:26" ht="15.9" customHeight="1" x14ac:dyDescent="0.25">
      <c r="A839" s="6"/>
      <c r="F839" s="15"/>
      <c r="G839" s="15"/>
      <c r="H839" s="20"/>
      <c r="I839" s="15"/>
      <c r="J839" s="15"/>
      <c r="L839" s="15"/>
      <c r="M839" s="15"/>
      <c r="N839" s="15"/>
      <c r="O839" s="15"/>
      <c r="P839" s="15"/>
      <c r="Q839" s="15"/>
      <c r="R839" s="15"/>
      <c r="T839" s="10"/>
      <c r="U839" s="15"/>
      <c r="V839" s="20"/>
      <c r="W839" s="80"/>
      <c r="Y839" s="21"/>
      <c r="Z839" s="21"/>
    </row>
    <row r="840" spans="1:26" ht="15.9" customHeight="1" x14ac:dyDescent="0.25">
      <c r="A840" s="6"/>
      <c r="F840" s="15"/>
      <c r="G840" s="15"/>
      <c r="H840" s="20"/>
      <c r="I840" s="15"/>
      <c r="J840" s="15"/>
      <c r="L840" s="15"/>
      <c r="M840" s="15"/>
      <c r="N840" s="15"/>
      <c r="O840" s="15"/>
      <c r="P840" s="15"/>
      <c r="Q840" s="15"/>
      <c r="R840" s="15"/>
      <c r="T840" s="10"/>
      <c r="U840" s="15"/>
      <c r="V840" s="20"/>
      <c r="W840" s="80"/>
      <c r="Y840" s="21"/>
      <c r="Z840" s="21"/>
    </row>
    <row r="841" spans="1:26" ht="15.9" customHeight="1" x14ac:dyDescent="0.25">
      <c r="A841" s="6"/>
      <c r="F841" s="15"/>
      <c r="G841" s="15"/>
      <c r="H841" s="20"/>
      <c r="I841" s="15"/>
      <c r="J841" s="15"/>
      <c r="L841" s="15"/>
      <c r="M841" s="15"/>
      <c r="N841" s="15"/>
      <c r="O841" s="15"/>
      <c r="P841" s="15"/>
      <c r="Q841" s="15"/>
      <c r="R841" s="15"/>
      <c r="T841" s="10"/>
      <c r="U841" s="15"/>
      <c r="V841" s="20"/>
      <c r="W841" s="80"/>
      <c r="Y841" s="21"/>
      <c r="Z841" s="21"/>
    </row>
    <row r="842" spans="1:26" ht="15.9" customHeight="1" x14ac:dyDescent="0.25">
      <c r="A842" s="6"/>
      <c r="F842" s="15"/>
      <c r="G842" s="15"/>
      <c r="H842" s="20"/>
      <c r="I842" s="15"/>
      <c r="J842" s="15"/>
      <c r="L842" s="15"/>
      <c r="M842" s="15"/>
      <c r="N842" s="15"/>
      <c r="O842" s="15"/>
      <c r="P842" s="15"/>
      <c r="Q842" s="15"/>
      <c r="R842" s="15"/>
      <c r="T842" s="10"/>
      <c r="U842" s="15"/>
      <c r="V842" s="20"/>
      <c r="W842" s="80"/>
      <c r="Y842" s="21"/>
      <c r="Z842" s="21"/>
    </row>
    <row r="843" spans="1:26" ht="15.9" customHeight="1" x14ac:dyDescent="0.25">
      <c r="A843" s="6"/>
      <c r="F843" s="15"/>
      <c r="G843" s="15"/>
      <c r="H843" s="20"/>
      <c r="I843" s="15"/>
      <c r="J843" s="15"/>
      <c r="L843" s="15"/>
      <c r="M843" s="15"/>
      <c r="N843" s="15"/>
      <c r="O843" s="15"/>
      <c r="P843" s="15"/>
      <c r="Q843" s="15"/>
      <c r="R843" s="15"/>
      <c r="T843" s="10"/>
      <c r="U843" s="15"/>
      <c r="V843" s="20"/>
      <c r="W843" s="80"/>
      <c r="Y843" s="21"/>
      <c r="Z843" s="21"/>
    </row>
    <row r="844" spans="1:26" ht="15.9" customHeight="1" x14ac:dyDescent="0.25">
      <c r="A844" s="6"/>
      <c r="F844" s="15"/>
      <c r="G844" s="15"/>
      <c r="H844" s="20"/>
      <c r="I844" s="15"/>
      <c r="J844" s="15"/>
      <c r="L844" s="15"/>
      <c r="M844" s="15"/>
      <c r="N844" s="15"/>
      <c r="O844" s="15"/>
      <c r="P844" s="15"/>
      <c r="Q844" s="15"/>
      <c r="R844" s="15"/>
      <c r="T844" s="10"/>
      <c r="U844" s="15"/>
      <c r="V844" s="20"/>
      <c r="W844" s="80"/>
      <c r="Y844" s="21"/>
      <c r="Z844" s="21"/>
    </row>
    <row r="845" spans="1:26" ht="15.9" customHeight="1" x14ac:dyDescent="0.25">
      <c r="A845" s="6"/>
      <c r="F845" s="15"/>
      <c r="G845" s="15"/>
      <c r="H845" s="20"/>
      <c r="I845" s="15"/>
      <c r="J845" s="15"/>
      <c r="L845" s="15"/>
      <c r="M845" s="15"/>
      <c r="N845" s="15"/>
      <c r="O845" s="15"/>
      <c r="P845" s="15"/>
      <c r="Q845" s="15"/>
      <c r="R845" s="15"/>
      <c r="T845" s="10"/>
      <c r="U845" s="15"/>
      <c r="V845" s="20"/>
      <c r="W845" s="80"/>
      <c r="Y845" s="21"/>
      <c r="Z845" s="21"/>
    </row>
    <row r="846" spans="1:26" ht="15.9" customHeight="1" x14ac:dyDescent="0.25">
      <c r="A846" s="6"/>
      <c r="F846" s="15"/>
      <c r="G846" s="15"/>
      <c r="H846" s="20"/>
      <c r="I846" s="15"/>
      <c r="J846" s="15"/>
      <c r="L846" s="15"/>
      <c r="M846" s="15"/>
      <c r="N846" s="15"/>
      <c r="O846" s="15"/>
      <c r="P846" s="15"/>
      <c r="Q846" s="15"/>
      <c r="R846" s="15"/>
      <c r="T846" s="10"/>
      <c r="U846" s="15"/>
      <c r="V846" s="20"/>
      <c r="W846" s="80"/>
      <c r="Y846" s="21"/>
      <c r="Z846" s="21"/>
    </row>
    <row r="847" spans="1:26" ht="15.9" customHeight="1" x14ac:dyDescent="0.25">
      <c r="A847" s="6"/>
      <c r="F847" s="15"/>
      <c r="G847" s="15"/>
      <c r="H847" s="20"/>
      <c r="I847" s="15"/>
      <c r="J847" s="15"/>
      <c r="L847" s="15"/>
      <c r="M847" s="15"/>
      <c r="N847" s="15"/>
      <c r="O847" s="15"/>
      <c r="P847" s="15"/>
      <c r="Q847" s="15"/>
      <c r="R847" s="15"/>
      <c r="T847" s="10"/>
      <c r="U847" s="15"/>
      <c r="V847" s="20"/>
      <c r="W847" s="80"/>
      <c r="Y847" s="21"/>
      <c r="Z847" s="21"/>
    </row>
    <row r="848" spans="1:26" ht="15.9" customHeight="1" x14ac:dyDescent="0.25">
      <c r="A848" s="6"/>
      <c r="F848" s="15"/>
      <c r="G848" s="15"/>
      <c r="H848" s="20"/>
      <c r="I848" s="15"/>
      <c r="J848" s="15"/>
      <c r="L848" s="15"/>
      <c r="M848" s="15"/>
      <c r="N848" s="15"/>
      <c r="O848" s="15"/>
      <c r="P848" s="15"/>
      <c r="Q848" s="15"/>
      <c r="R848" s="15"/>
      <c r="T848" s="10"/>
      <c r="U848" s="15"/>
      <c r="V848" s="20"/>
      <c r="W848" s="80"/>
      <c r="Y848" s="21"/>
      <c r="Z848" s="21"/>
    </row>
    <row r="849" spans="1:26" ht="15.9" customHeight="1" x14ac:dyDescent="0.25">
      <c r="A849" s="6"/>
      <c r="F849" s="15"/>
      <c r="G849" s="15"/>
      <c r="H849" s="20"/>
      <c r="I849" s="15"/>
      <c r="J849" s="15"/>
      <c r="L849" s="15"/>
      <c r="M849" s="15"/>
      <c r="N849" s="15"/>
      <c r="O849" s="15"/>
      <c r="P849" s="15"/>
      <c r="Q849" s="15"/>
      <c r="R849" s="15"/>
      <c r="T849" s="10"/>
      <c r="U849" s="15"/>
      <c r="V849" s="20"/>
      <c r="W849" s="80"/>
      <c r="Y849" s="21"/>
      <c r="Z849" s="21"/>
    </row>
    <row r="850" spans="1:26" ht="15.9" customHeight="1" x14ac:dyDescent="0.25">
      <c r="A850" s="6"/>
      <c r="F850" s="15"/>
      <c r="G850" s="15"/>
      <c r="H850" s="20"/>
      <c r="I850" s="15"/>
      <c r="J850" s="15"/>
      <c r="L850" s="15"/>
      <c r="M850" s="15"/>
      <c r="N850" s="15"/>
      <c r="O850" s="15"/>
      <c r="P850" s="15"/>
      <c r="Q850" s="15"/>
      <c r="R850" s="15"/>
      <c r="T850" s="10"/>
      <c r="U850" s="15"/>
      <c r="V850" s="20"/>
      <c r="W850" s="80"/>
      <c r="Y850" s="21"/>
      <c r="Z850" s="21"/>
    </row>
    <row r="851" spans="1:26" ht="15.9" customHeight="1" x14ac:dyDescent="0.25">
      <c r="A851" s="6"/>
      <c r="F851" s="15"/>
      <c r="G851" s="15"/>
      <c r="H851" s="20"/>
      <c r="I851" s="15"/>
      <c r="J851" s="15"/>
      <c r="L851" s="15"/>
      <c r="M851" s="15"/>
      <c r="N851" s="15"/>
      <c r="O851" s="15"/>
      <c r="P851" s="15"/>
      <c r="Q851" s="15"/>
      <c r="R851" s="15"/>
      <c r="T851" s="10"/>
      <c r="U851" s="15"/>
      <c r="V851" s="20"/>
      <c r="W851" s="80"/>
      <c r="Y851" s="21"/>
      <c r="Z851" s="21"/>
    </row>
    <row r="852" spans="1:26" ht="15.9" customHeight="1" x14ac:dyDescent="0.25">
      <c r="A852" s="6"/>
      <c r="F852" s="15"/>
      <c r="G852" s="15"/>
      <c r="H852" s="20"/>
      <c r="I852" s="15"/>
      <c r="J852" s="15"/>
      <c r="L852" s="15"/>
      <c r="M852" s="15"/>
      <c r="N852" s="15"/>
      <c r="O852" s="15"/>
      <c r="P852" s="15"/>
      <c r="Q852" s="15"/>
      <c r="R852" s="15"/>
      <c r="T852" s="10"/>
      <c r="U852" s="15"/>
      <c r="V852" s="20"/>
      <c r="W852" s="80"/>
      <c r="Y852" s="21"/>
      <c r="Z852" s="21"/>
    </row>
    <row r="853" spans="1:26" ht="15.9" customHeight="1" x14ac:dyDescent="0.25">
      <c r="A853" s="6"/>
      <c r="F853" s="15"/>
      <c r="G853" s="15"/>
      <c r="H853" s="20"/>
      <c r="I853" s="15"/>
      <c r="J853" s="15"/>
      <c r="L853" s="15"/>
      <c r="M853" s="15"/>
      <c r="N853" s="15"/>
      <c r="O853" s="15"/>
      <c r="P853" s="15"/>
      <c r="Q853" s="15"/>
      <c r="R853" s="15"/>
      <c r="T853" s="10"/>
      <c r="U853" s="15"/>
      <c r="V853" s="20"/>
      <c r="W853" s="80"/>
      <c r="Y853" s="21"/>
      <c r="Z853" s="21"/>
    </row>
    <row r="854" spans="1:26" ht="15.9" customHeight="1" x14ac:dyDescent="0.25">
      <c r="A854" s="6"/>
      <c r="F854" s="15"/>
      <c r="G854" s="15"/>
      <c r="H854" s="20"/>
      <c r="I854" s="15"/>
      <c r="J854" s="15"/>
      <c r="L854" s="15"/>
      <c r="M854" s="15"/>
      <c r="N854" s="15"/>
      <c r="O854" s="15"/>
      <c r="P854" s="15"/>
      <c r="Q854" s="15"/>
      <c r="R854" s="15"/>
      <c r="T854" s="10"/>
      <c r="U854" s="15"/>
      <c r="V854" s="20"/>
      <c r="W854" s="80"/>
      <c r="Y854" s="21"/>
      <c r="Z854" s="21"/>
    </row>
    <row r="855" spans="1:26" ht="15.9" customHeight="1" x14ac:dyDescent="0.25">
      <c r="A855" s="6"/>
      <c r="F855" s="15"/>
      <c r="G855" s="15"/>
      <c r="H855" s="20"/>
      <c r="I855" s="15"/>
      <c r="J855" s="15"/>
      <c r="L855" s="15"/>
      <c r="M855" s="15"/>
      <c r="N855" s="15"/>
      <c r="O855" s="15"/>
      <c r="P855" s="15"/>
      <c r="Q855" s="15"/>
      <c r="R855" s="15"/>
      <c r="T855" s="10"/>
      <c r="U855" s="15"/>
      <c r="V855" s="20"/>
      <c r="W855" s="80"/>
      <c r="Y855" s="21"/>
      <c r="Z855" s="21"/>
    </row>
    <row r="856" spans="1:26" ht="15.9" customHeight="1" x14ac:dyDescent="0.25">
      <c r="A856" s="6"/>
      <c r="F856" s="15"/>
      <c r="G856" s="15"/>
      <c r="H856" s="20"/>
      <c r="I856" s="15"/>
      <c r="J856" s="15"/>
      <c r="L856" s="15"/>
      <c r="M856" s="15"/>
      <c r="N856" s="15"/>
      <c r="O856" s="15"/>
      <c r="P856" s="15"/>
      <c r="Q856" s="15"/>
      <c r="R856" s="15"/>
      <c r="T856" s="10"/>
      <c r="U856" s="15"/>
      <c r="V856" s="20"/>
      <c r="W856" s="80"/>
      <c r="Y856" s="21"/>
      <c r="Z856" s="21"/>
    </row>
    <row r="857" spans="1:26" ht="15.9" customHeight="1" x14ac:dyDescent="0.25">
      <c r="A857" s="6"/>
      <c r="F857" s="15"/>
      <c r="G857" s="15"/>
      <c r="H857" s="20"/>
      <c r="I857" s="15"/>
      <c r="J857" s="15"/>
      <c r="L857" s="15"/>
      <c r="M857" s="15"/>
      <c r="N857" s="15"/>
      <c r="O857" s="15"/>
      <c r="P857" s="15"/>
      <c r="Q857" s="15"/>
      <c r="R857" s="15"/>
      <c r="T857" s="10"/>
      <c r="U857" s="15"/>
      <c r="V857" s="20"/>
      <c r="W857" s="80"/>
      <c r="Y857" s="21"/>
      <c r="Z857" s="21"/>
    </row>
    <row r="858" spans="1:26" ht="15.9" customHeight="1" x14ac:dyDescent="0.25">
      <c r="A858" s="6"/>
      <c r="F858" s="15"/>
      <c r="G858" s="15"/>
      <c r="H858" s="20"/>
      <c r="I858" s="15"/>
      <c r="J858" s="15"/>
      <c r="L858" s="15"/>
      <c r="M858" s="15"/>
      <c r="N858" s="15"/>
      <c r="O858" s="15"/>
      <c r="P858" s="15"/>
      <c r="Q858" s="15"/>
      <c r="R858" s="15"/>
      <c r="T858" s="10"/>
      <c r="U858" s="15"/>
      <c r="V858" s="20"/>
      <c r="W858" s="80"/>
      <c r="Y858" s="21"/>
      <c r="Z858" s="21"/>
    </row>
    <row r="859" spans="1:26" ht="15.9" customHeight="1" x14ac:dyDescent="0.25">
      <c r="A859" s="6"/>
      <c r="F859" s="15"/>
      <c r="G859" s="15"/>
      <c r="H859" s="20"/>
      <c r="I859" s="15"/>
      <c r="J859" s="15"/>
      <c r="L859" s="15"/>
      <c r="M859" s="15"/>
      <c r="N859" s="15"/>
      <c r="O859" s="15"/>
      <c r="P859" s="15"/>
      <c r="Q859" s="15"/>
      <c r="R859" s="15"/>
      <c r="T859" s="10"/>
      <c r="U859" s="15"/>
      <c r="V859" s="20"/>
      <c r="W859" s="80"/>
      <c r="Y859" s="21"/>
      <c r="Z859" s="21"/>
    </row>
    <row r="860" spans="1:26" ht="15.9" customHeight="1" x14ac:dyDescent="0.25">
      <c r="A860" s="6"/>
      <c r="F860" s="15"/>
      <c r="G860" s="15"/>
      <c r="H860" s="20"/>
      <c r="I860" s="15"/>
      <c r="J860" s="15"/>
      <c r="L860" s="15"/>
      <c r="M860" s="15"/>
      <c r="N860" s="15"/>
      <c r="O860" s="15"/>
      <c r="P860" s="15"/>
      <c r="Q860" s="15"/>
      <c r="R860" s="15"/>
      <c r="T860" s="10"/>
      <c r="U860" s="15"/>
      <c r="V860" s="20"/>
      <c r="W860" s="80"/>
      <c r="Y860" s="21"/>
      <c r="Z860" s="21"/>
    </row>
    <row r="861" spans="1:26" ht="15.9" customHeight="1" x14ac:dyDescent="0.25">
      <c r="A861" s="6"/>
      <c r="F861" s="15"/>
      <c r="G861" s="15"/>
      <c r="H861" s="20"/>
      <c r="I861" s="15"/>
      <c r="J861" s="15"/>
      <c r="L861" s="15"/>
      <c r="M861" s="15"/>
      <c r="N861" s="15"/>
      <c r="O861" s="15"/>
      <c r="P861" s="15"/>
      <c r="Q861" s="15"/>
      <c r="R861" s="15"/>
      <c r="T861" s="10"/>
      <c r="U861" s="15"/>
      <c r="V861" s="20"/>
      <c r="W861" s="80"/>
      <c r="Y861" s="21"/>
      <c r="Z861" s="21"/>
    </row>
    <row r="862" spans="1:26" ht="15.9" customHeight="1" x14ac:dyDescent="0.25">
      <c r="A862" s="6"/>
      <c r="F862" s="15"/>
      <c r="G862" s="15"/>
      <c r="H862" s="20"/>
      <c r="I862" s="15"/>
      <c r="J862" s="15"/>
      <c r="L862" s="15"/>
      <c r="M862" s="15"/>
      <c r="N862" s="15"/>
      <c r="O862" s="15"/>
      <c r="P862" s="15"/>
      <c r="Q862" s="15"/>
      <c r="R862" s="15"/>
      <c r="T862" s="10"/>
      <c r="U862" s="15"/>
      <c r="V862" s="20"/>
      <c r="W862" s="80"/>
      <c r="Y862" s="21"/>
      <c r="Z862" s="21"/>
    </row>
    <row r="863" spans="1:26" ht="15.9" customHeight="1" x14ac:dyDescent="0.25">
      <c r="A863" s="6"/>
      <c r="F863" s="15"/>
      <c r="G863" s="15"/>
      <c r="H863" s="20"/>
      <c r="I863" s="15"/>
      <c r="J863" s="15"/>
      <c r="L863" s="15"/>
      <c r="M863" s="15"/>
      <c r="N863" s="15"/>
      <c r="O863" s="15"/>
      <c r="P863" s="15"/>
      <c r="Q863" s="15"/>
      <c r="R863" s="15"/>
      <c r="T863" s="10"/>
      <c r="U863" s="15"/>
      <c r="V863" s="20"/>
      <c r="W863" s="80"/>
      <c r="Y863" s="21"/>
      <c r="Z863" s="21"/>
    </row>
    <row r="864" spans="1:26" ht="15.9" customHeight="1" x14ac:dyDescent="0.25">
      <c r="A864" s="6"/>
      <c r="F864" s="15"/>
      <c r="G864" s="15"/>
      <c r="H864" s="20"/>
      <c r="I864" s="15"/>
      <c r="J864" s="15"/>
      <c r="L864" s="15"/>
      <c r="M864" s="15"/>
      <c r="N864" s="15"/>
      <c r="O864" s="15"/>
      <c r="P864" s="15"/>
      <c r="Q864" s="15"/>
      <c r="R864" s="15"/>
      <c r="T864" s="10"/>
      <c r="U864" s="15"/>
      <c r="V864" s="20"/>
      <c r="W864" s="80"/>
      <c r="Y864" s="21"/>
      <c r="Z864" s="21"/>
    </row>
    <row r="865" spans="1:26" ht="15.9" customHeight="1" x14ac:dyDescent="0.25">
      <c r="A865" s="6"/>
      <c r="F865" s="15"/>
      <c r="G865" s="15"/>
      <c r="H865" s="20"/>
      <c r="I865" s="15"/>
      <c r="J865" s="15"/>
      <c r="L865" s="15"/>
      <c r="M865" s="15"/>
      <c r="N865" s="15"/>
      <c r="O865" s="15"/>
      <c r="P865" s="15"/>
      <c r="Q865" s="15"/>
      <c r="R865" s="15"/>
      <c r="T865" s="10"/>
      <c r="U865" s="15"/>
      <c r="V865" s="20"/>
      <c r="W865" s="80"/>
      <c r="Y865" s="21"/>
      <c r="Z865" s="21"/>
    </row>
    <row r="866" spans="1:26" ht="15.9" customHeight="1" x14ac:dyDescent="0.25">
      <c r="A866" s="6"/>
      <c r="F866" s="15"/>
      <c r="G866" s="15"/>
      <c r="H866" s="20"/>
      <c r="I866" s="15"/>
      <c r="J866" s="15"/>
      <c r="L866" s="15"/>
      <c r="M866" s="15"/>
      <c r="N866" s="15"/>
      <c r="O866" s="15"/>
      <c r="P866" s="15"/>
      <c r="Q866" s="15"/>
      <c r="R866" s="15"/>
      <c r="T866" s="10"/>
      <c r="U866" s="15"/>
      <c r="V866" s="20"/>
      <c r="W866" s="80"/>
      <c r="Y866" s="21"/>
      <c r="Z866" s="21"/>
    </row>
    <row r="867" spans="1:26" ht="15.9" customHeight="1" x14ac:dyDescent="0.25">
      <c r="A867" s="6"/>
      <c r="F867" s="15"/>
      <c r="G867" s="15"/>
      <c r="H867" s="20"/>
      <c r="I867" s="15"/>
      <c r="J867" s="15"/>
      <c r="L867" s="15"/>
      <c r="M867" s="15"/>
      <c r="N867" s="15"/>
      <c r="O867" s="15"/>
      <c r="P867" s="15"/>
      <c r="Q867" s="15"/>
      <c r="R867" s="15"/>
      <c r="T867" s="10"/>
      <c r="U867" s="15"/>
      <c r="V867" s="20"/>
      <c r="W867" s="80"/>
      <c r="Y867" s="21"/>
      <c r="Z867" s="21"/>
    </row>
    <row r="868" spans="1:26" ht="15.9" customHeight="1" x14ac:dyDescent="0.25">
      <c r="A868" s="6"/>
      <c r="F868" s="15"/>
      <c r="G868" s="15"/>
      <c r="H868" s="20"/>
      <c r="I868" s="15"/>
      <c r="J868" s="15"/>
      <c r="L868" s="15"/>
      <c r="M868" s="15"/>
      <c r="N868" s="15"/>
      <c r="O868" s="15"/>
      <c r="P868" s="15"/>
      <c r="Q868" s="15"/>
      <c r="R868" s="15"/>
      <c r="T868" s="10"/>
      <c r="U868" s="15"/>
      <c r="V868" s="20"/>
      <c r="W868" s="80"/>
      <c r="Y868" s="21"/>
      <c r="Z868" s="21"/>
    </row>
    <row r="869" spans="1:26" ht="15.9" customHeight="1" x14ac:dyDescent="0.25">
      <c r="A869" s="6"/>
      <c r="F869" s="15"/>
      <c r="G869" s="15"/>
      <c r="H869" s="20"/>
      <c r="I869" s="15"/>
      <c r="J869" s="15"/>
      <c r="L869" s="15"/>
      <c r="M869" s="15"/>
      <c r="N869" s="15"/>
      <c r="O869" s="15"/>
      <c r="P869" s="15"/>
      <c r="Q869" s="15"/>
      <c r="R869" s="15"/>
      <c r="T869" s="10"/>
      <c r="U869" s="15"/>
      <c r="V869" s="20"/>
      <c r="W869" s="80"/>
      <c r="Y869" s="21"/>
      <c r="Z869" s="21"/>
    </row>
    <row r="870" spans="1:26" ht="15.9" customHeight="1" x14ac:dyDescent="0.25">
      <c r="A870" s="6"/>
      <c r="F870" s="15"/>
      <c r="G870" s="15"/>
      <c r="H870" s="20"/>
      <c r="I870" s="15"/>
      <c r="J870" s="15"/>
      <c r="L870" s="15"/>
      <c r="M870" s="15"/>
      <c r="N870" s="15"/>
      <c r="O870" s="15"/>
      <c r="P870" s="15"/>
      <c r="Q870" s="15"/>
      <c r="R870" s="15"/>
      <c r="T870" s="10"/>
      <c r="U870" s="15"/>
      <c r="V870" s="20"/>
      <c r="W870" s="80"/>
      <c r="Y870" s="21"/>
      <c r="Z870" s="21"/>
    </row>
    <row r="871" spans="1:26" ht="15.9" customHeight="1" x14ac:dyDescent="0.25">
      <c r="A871" s="6"/>
      <c r="F871" s="15"/>
      <c r="G871" s="15"/>
      <c r="H871" s="20"/>
      <c r="I871" s="15"/>
      <c r="J871" s="15"/>
      <c r="L871" s="15"/>
      <c r="M871" s="15"/>
      <c r="N871" s="15"/>
      <c r="O871" s="15"/>
      <c r="P871" s="15"/>
      <c r="Q871" s="15"/>
      <c r="R871" s="15"/>
      <c r="T871" s="10"/>
      <c r="U871" s="15"/>
      <c r="V871" s="20"/>
      <c r="W871" s="80"/>
      <c r="Y871" s="21"/>
      <c r="Z871" s="21"/>
    </row>
    <row r="872" spans="1:26" ht="15.9" customHeight="1" x14ac:dyDescent="0.25">
      <c r="A872" s="6"/>
      <c r="F872" s="15"/>
      <c r="G872" s="15"/>
      <c r="H872" s="20"/>
      <c r="I872" s="15"/>
      <c r="J872" s="15"/>
      <c r="L872" s="15"/>
      <c r="M872" s="15"/>
      <c r="N872" s="15"/>
      <c r="O872" s="15"/>
      <c r="P872" s="15"/>
      <c r="Q872" s="15"/>
      <c r="R872" s="15"/>
      <c r="T872" s="10"/>
      <c r="U872" s="15"/>
      <c r="V872" s="20"/>
      <c r="W872" s="80"/>
      <c r="Y872" s="21"/>
      <c r="Z872" s="21"/>
    </row>
    <row r="873" spans="1:26" ht="15.9" customHeight="1" x14ac:dyDescent="0.25">
      <c r="A873" s="6"/>
      <c r="F873" s="15"/>
      <c r="G873" s="15"/>
      <c r="H873" s="20"/>
      <c r="I873" s="15"/>
      <c r="J873" s="15"/>
      <c r="L873" s="15"/>
      <c r="M873" s="15"/>
      <c r="N873" s="15"/>
      <c r="O873" s="15"/>
      <c r="P873" s="15"/>
      <c r="Q873" s="15"/>
      <c r="R873" s="15"/>
      <c r="T873" s="10"/>
      <c r="U873" s="15"/>
      <c r="V873" s="20"/>
      <c r="W873" s="80"/>
      <c r="Y873" s="21"/>
      <c r="Z873" s="21"/>
    </row>
    <row r="874" spans="1:26" ht="15.9" customHeight="1" x14ac:dyDescent="0.25">
      <c r="A874" s="6"/>
      <c r="F874" s="15"/>
      <c r="G874" s="15"/>
      <c r="H874" s="20"/>
      <c r="I874" s="15"/>
      <c r="J874" s="15"/>
      <c r="L874" s="15"/>
      <c r="M874" s="15"/>
      <c r="N874" s="15"/>
      <c r="O874" s="15"/>
      <c r="P874" s="15"/>
      <c r="Q874" s="15"/>
      <c r="R874" s="15"/>
      <c r="T874" s="10"/>
      <c r="U874" s="15"/>
      <c r="V874" s="20"/>
      <c r="W874" s="80"/>
      <c r="Y874" s="21"/>
      <c r="Z874" s="21"/>
    </row>
    <row r="875" spans="1:26" ht="15.9" customHeight="1" x14ac:dyDescent="0.25">
      <c r="A875" s="6"/>
      <c r="F875" s="15"/>
      <c r="G875" s="15"/>
      <c r="H875" s="20"/>
      <c r="I875" s="15"/>
      <c r="J875" s="15"/>
      <c r="L875" s="15"/>
      <c r="M875" s="15"/>
      <c r="N875" s="15"/>
      <c r="O875" s="15"/>
      <c r="P875" s="15"/>
      <c r="Q875" s="15"/>
      <c r="R875" s="15"/>
      <c r="T875" s="10"/>
      <c r="U875" s="15"/>
      <c r="V875" s="20"/>
      <c r="W875" s="80"/>
      <c r="Y875" s="21"/>
      <c r="Z875" s="21"/>
    </row>
    <row r="876" spans="1:26" ht="15.9" customHeight="1" x14ac:dyDescent="0.25">
      <c r="A876" s="6"/>
      <c r="F876" s="15"/>
      <c r="G876" s="15"/>
      <c r="H876" s="20"/>
      <c r="I876" s="15"/>
      <c r="J876" s="15"/>
      <c r="L876" s="15"/>
      <c r="M876" s="15"/>
      <c r="N876" s="15"/>
      <c r="O876" s="15"/>
      <c r="P876" s="15"/>
      <c r="Q876" s="15"/>
      <c r="R876" s="15"/>
      <c r="T876" s="10"/>
      <c r="U876" s="15"/>
      <c r="V876" s="20"/>
      <c r="W876" s="80"/>
      <c r="Y876" s="21"/>
      <c r="Z876" s="21"/>
    </row>
    <row r="877" spans="1:26" ht="15.9" customHeight="1" x14ac:dyDescent="0.25">
      <c r="A877" s="6"/>
      <c r="F877" s="15"/>
      <c r="G877" s="15"/>
      <c r="H877" s="20"/>
      <c r="I877" s="15"/>
      <c r="J877" s="15"/>
      <c r="L877" s="15"/>
      <c r="M877" s="15"/>
      <c r="N877" s="15"/>
      <c r="O877" s="15"/>
      <c r="P877" s="15"/>
      <c r="Q877" s="15"/>
      <c r="R877" s="15"/>
      <c r="T877" s="10"/>
      <c r="U877" s="15"/>
      <c r="V877" s="20"/>
      <c r="W877" s="80"/>
      <c r="Y877" s="21"/>
      <c r="Z877" s="21"/>
    </row>
    <row r="878" spans="1:26" ht="15.9" customHeight="1" x14ac:dyDescent="0.25">
      <c r="A878" s="6"/>
      <c r="F878" s="15"/>
      <c r="G878" s="15"/>
      <c r="H878" s="20"/>
      <c r="I878" s="15"/>
      <c r="J878" s="15"/>
      <c r="L878" s="15"/>
      <c r="M878" s="15"/>
      <c r="N878" s="15"/>
      <c r="O878" s="15"/>
      <c r="P878" s="15"/>
      <c r="Q878" s="15"/>
      <c r="R878" s="15"/>
      <c r="T878" s="10"/>
      <c r="U878" s="15"/>
      <c r="V878" s="20"/>
      <c r="W878" s="80"/>
      <c r="Y878" s="21"/>
      <c r="Z878" s="21"/>
    </row>
    <row r="879" spans="1:26" ht="15.9" customHeight="1" x14ac:dyDescent="0.25">
      <c r="A879" s="6"/>
      <c r="F879" s="15"/>
      <c r="G879" s="15"/>
      <c r="H879" s="20"/>
      <c r="I879" s="15"/>
      <c r="J879" s="15"/>
      <c r="L879" s="15"/>
      <c r="M879" s="15"/>
      <c r="N879" s="15"/>
      <c r="O879" s="15"/>
      <c r="P879" s="15"/>
      <c r="Q879" s="15"/>
      <c r="R879" s="15"/>
      <c r="T879" s="10"/>
      <c r="U879" s="15"/>
      <c r="V879" s="20"/>
      <c r="W879" s="80"/>
      <c r="Y879" s="21"/>
      <c r="Z879" s="21"/>
    </row>
    <row r="880" spans="1:26" ht="15.9" customHeight="1" x14ac:dyDescent="0.25">
      <c r="A880" s="6"/>
      <c r="F880" s="15"/>
      <c r="G880" s="15"/>
      <c r="H880" s="20"/>
      <c r="I880" s="15"/>
      <c r="J880" s="15"/>
      <c r="L880" s="15"/>
      <c r="M880" s="15"/>
      <c r="N880" s="15"/>
      <c r="O880" s="15"/>
      <c r="P880" s="15"/>
      <c r="Q880" s="15"/>
      <c r="R880" s="15"/>
      <c r="T880" s="10"/>
      <c r="U880" s="15"/>
      <c r="V880" s="20"/>
      <c r="W880" s="80"/>
      <c r="Y880" s="21"/>
      <c r="Z880" s="21"/>
    </row>
    <row r="881" spans="1:26" ht="15.9" customHeight="1" x14ac:dyDescent="0.25">
      <c r="A881" s="6"/>
      <c r="F881" s="15"/>
      <c r="G881" s="15"/>
      <c r="H881" s="20"/>
      <c r="I881" s="15"/>
      <c r="J881" s="15"/>
      <c r="L881" s="15"/>
      <c r="M881" s="15"/>
      <c r="N881" s="15"/>
      <c r="O881" s="15"/>
      <c r="P881" s="15"/>
      <c r="Q881" s="15"/>
      <c r="R881" s="15"/>
      <c r="T881" s="10"/>
      <c r="U881" s="15"/>
      <c r="V881" s="20"/>
      <c r="W881" s="80"/>
      <c r="Y881" s="21"/>
      <c r="Z881" s="21"/>
    </row>
    <row r="882" spans="1:26" ht="15.9" customHeight="1" x14ac:dyDescent="0.25">
      <c r="A882" s="6"/>
      <c r="F882" s="15"/>
      <c r="G882" s="15"/>
      <c r="H882" s="20"/>
      <c r="I882" s="15"/>
      <c r="J882" s="15"/>
      <c r="L882" s="15"/>
      <c r="M882" s="15"/>
      <c r="N882" s="15"/>
      <c r="O882" s="15"/>
      <c r="P882" s="15"/>
      <c r="Q882" s="15"/>
      <c r="R882" s="15"/>
      <c r="T882" s="10"/>
      <c r="U882" s="15"/>
      <c r="V882" s="20"/>
      <c r="W882" s="80"/>
      <c r="Y882" s="21"/>
      <c r="Z882" s="21"/>
    </row>
    <row r="883" spans="1:26" ht="15.9" customHeight="1" x14ac:dyDescent="0.25">
      <c r="A883" s="6"/>
      <c r="F883" s="15"/>
      <c r="G883" s="15"/>
      <c r="H883" s="20"/>
      <c r="I883" s="15"/>
      <c r="J883" s="15"/>
      <c r="L883" s="15"/>
      <c r="M883" s="15"/>
      <c r="N883" s="15"/>
      <c r="O883" s="15"/>
      <c r="P883" s="15"/>
      <c r="Q883" s="15"/>
      <c r="R883" s="15"/>
      <c r="T883" s="10"/>
      <c r="U883" s="15"/>
      <c r="V883" s="20"/>
      <c r="W883" s="80"/>
      <c r="Y883" s="21"/>
      <c r="Z883" s="21"/>
    </row>
    <row r="884" spans="1:26" ht="15.9" customHeight="1" x14ac:dyDescent="0.25">
      <c r="A884" s="6"/>
      <c r="F884" s="15"/>
      <c r="G884" s="15"/>
      <c r="H884" s="20"/>
      <c r="I884" s="15"/>
      <c r="J884" s="15"/>
      <c r="L884" s="15"/>
      <c r="M884" s="15"/>
      <c r="N884" s="15"/>
      <c r="O884" s="15"/>
      <c r="P884" s="15"/>
      <c r="Q884" s="15"/>
      <c r="R884" s="15"/>
      <c r="T884" s="10"/>
      <c r="U884" s="15"/>
      <c r="V884" s="20"/>
      <c r="W884" s="80"/>
      <c r="Y884" s="21"/>
      <c r="Z884" s="21"/>
    </row>
    <row r="885" spans="1:26" ht="15.9" customHeight="1" x14ac:dyDescent="0.25">
      <c r="A885" s="6"/>
      <c r="F885" s="15"/>
      <c r="G885" s="15"/>
      <c r="H885" s="20"/>
      <c r="I885" s="15"/>
      <c r="J885" s="15"/>
      <c r="L885" s="15"/>
      <c r="M885" s="15"/>
      <c r="N885" s="15"/>
      <c r="O885" s="15"/>
      <c r="P885" s="15"/>
      <c r="Q885" s="15"/>
      <c r="R885" s="15"/>
      <c r="T885" s="10"/>
      <c r="U885" s="15"/>
      <c r="V885" s="20"/>
      <c r="W885" s="80"/>
      <c r="Y885" s="21"/>
      <c r="Z885" s="21"/>
    </row>
    <row r="886" spans="1:26" ht="15.9" customHeight="1" x14ac:dyDescent="0.25">
      <c r="A886" s="6"/>
      <c r="F886" s="15"/>
      <c r="G886" s="15"/>
      <c r="H886" s="20"/>
      <c r="I886" s="15"/>
      <c r="J886" s="15"/>
      <c r="L886" s="15"/>
      <c r="M886" s="15"/>
      <c r="N886" s="15"/>
      <c r="O886" s="15"/>
      <c r="P886" s="15"/>
      <c r="Q886" s="15"/>
      <c r="R886" s="15"/>
      <c r="T886" s="10"/>
      <c r="U886" s="15"/>
      <c r="V886" s="20"/>
      <c r="W886" s="80"/>
      <c r="Y886" s="21"/>
      <c r="Z886" s="21"/>
    </row>
    <row r="887" spans="1:26" ht="15.9" customHeight="1" x14ac:dyDescent="0.25">
      <c r="A887" s="6"/>
      <c r="F887" s="15"/>
      <c r="G887" s="15"/>
      <c r="H887" s="20"/>
      <c r="I887" s="15"/>
      <c r="J887" s="15"/>
      <c r="L887" s="15"/>
      <c r="M887" s="15"/>
      <c r="N887" s="15"/>
      <c r="O887" s="15"/>
      <c r="P887" s="15"/>
      <c r="Q887" s="15"/>
      <c r="R887" s="15"/>
      <c r="T887" s="10"/>
      <c r="U887" s="15"/>
      <c r="V887" s="20"/>
      <c r="W887" s="80"/>
      <c r="Y887" s="21"/>
      <c r="Z887" s="21"/>
    </row>
    <row r="888" spans="1:26" ht="15.9" customHeight="1" x14ac:dyDescent="0.25">
      <c r="A888" s="6"/>
      <c r="F888" s="15"/>
      <c r="G888" s="15"/>
      <c r="H888" s="20"/>
      <c r="I888" s="15"/>
      <c r="J888" s="15"/>
      <c r="L888" s="15"/>
      <c r="M888" s="15"/>
      <c r="N888" s="15"/>
      <c r="O888" s="15"/>
      <c r="P888" s="15"/>
      <c r="Q888" s="15"/>
      <c r="R888" s="15"/>
      <c r="T888" s="10"/>
      <c r="U888" s="15"/>
      <c r="V888" s="20"/>
      <c r="W888" s="80"/>
      <c r="Y888" s="21"/>
      <c r="Z888" s="21"/>
    </row>
    <row r="889" spans="1:26" ht="15.9" customHeight="1" x14ac:dyDescent="0.25">
      <c r="A889" s="6"/>
      <c r="F889" s="15"/>
      <c r="G889" s="15"/>
      <c r="H889" s="20"/>
      <c r="I889" s="15"/>
      <c r="J889" s="15"/>
      <c r="L889" s="15"/>
      <c r="M889" s="15"/>
      <c r="N889" s="15"/>
      <c r="O889" s="15"/>
      <c r="P889" s="15"/>
      <c r="Q889" s="15"/>
      <c r="R889" s="15"/>
      <c r="T889" s="10"/>
      <c r="U889" s="15"/>
      <c r="V889" s="20"/>
      <c r="W889" s="80"/>
      <c r="Y889" s="21"/>
      <c r="Z889" s="21"/>
    </row>
    <row r="890" spans="1:26" ht="15.9" customHeight="1" x14ac:dyDescent="0.25">
      <c r="A890" s="6"/>
      <c r="F890" s="15"/>
      <c r="G890" s="15"/>
      <c r="H890" s="20"/>
      <c r="I890" s="15"/>
      <c r="J890" s="15"/>
      <c r="L890" s="15"/>
      <c r="M890" s="15"/>
      <c r="N890" s="15"/>
      <c r="O890" s="15"/>
      <c r="P890" s="15"/>
      <c r="Q890" s="15"/>
      <c r="R890" s="15"/>
      <c r="T890" s="10"/>
      <c r="U890" s="15"/>
      <c r="V890" s="20"/>
      <c r="W890" s="80"/>
      <c r="Y890" s="21"/>
      <c r="Z890" s="21"/>
    </row>
    <row r="891" spans="1:26" ht="15.9" customHeight="1" x14ac:dyDescent="0.25">
      <c r="A891" s="6"/>
      <c r="F891" s="15"/>
      <c r="G891" s="15"/>
      <c r="H891" s="20"/>
      <c r="I891" s="15"/>
      <c r="J891" s="15"/>
      <c r="L891" s="15"/>
      <c r="M891" s="15"/>
      <c r="N891" s="15"/>
      <c r="O891" s="15"/>
      <c r="P891" s="15"/>
      <c r="Q891" s="15"/>
      <c r="R891" s="15"/>
      <c r="T891" s="10"/>
      <c r="U891" s="15"/>
      <c r="V891" s="20"/>
      <c r="W891" s="80"/>
      <c r="Y891" s="21"/>
      <c r="Z891" s="21"/>
    </row>
    <row r="892" spans="1:26" ht="15.9" customHeight="1" x14ac:dyDescent="0.25">
      <c r="A892" s="6"/>
      <c r="F892" s="15"/>
      <c r="G892" s="15"/>
      <c r="H892" s="20"/>
      <c r="I892" s="15"/>
      <c r="J892" s="15"/>
      <c r="L892" s="15"/>
      <c r="M892" s="15"/>
      <c r="N892" s="15"/>
      <c r="O892" s="15"/>
      <c r="P892" s="15"/>
      <c r="Q892" s="15"/>
      <c r="R892" s="15"/>
      <c r="T892" s="10"/>
      <c r="U892" s="15"/>
      <c r="V892" s="20"/>
      <c r="W892" s="80"/>
      <c r="Y892" s="21"/>
      <c r="Z892" s="21"/>
    </row>
    <row r="893" spans="1:26" ht="15.9" customHeight="1" x14ac:dyDescent="0.25">
      <c r="A893" s="6"/>
      <c r="F893" s="15"/>
      <c r="G893" s="15"/>
      <c r="H893" s="20"/>
      <c r="I893" s="15"/>
      <c r="J893" s="15"/>
      <c r="L893" s="15"/>
      <c r="M893" s="15"/>
      <c r="N893" s="15"/>
      <c r="O893" s="15"/>
      <c r="P893" s="15"/>
      <c r="Q893" s="15"/>
      <c r="R893" s="15"/>
      <c r="T893" s="10"/>
      <c r="U893" s="15"/>
      <c r="V893" s="20"/>
      <c r="W893" s="80"/>
      <c r="Y893" s="21"/>
      <c r="Z893" s="21"/>
    </row>
    <row r="894" spans="1:26" ht="15.9" customHeight="1" x14ac:dyDescent="0.25">
      <c r="A894" s="6"/>
      <c r="F894" s="15"/>
      <c r="G894" s="15"/>
      <c r="H894" s="20"/>
      <c r="I894" s="15"/>
      <c r="J894" s="15"/>
      <c r="L894" s="15"/>
      <c r="M894" s="15"/>
      <c r="N894" s="15"/>
      <c r="O894" s="15"/>
      <c r="P894" s="15"/>
      <c r="Q894" s="15"/>
      <c r="R894" s="15"/>
      <c r="T894" s="10"/>
      <c r="U894" s="15"/>
      <c r="V894" s="20"/>
      <c r="W894" s="80"/>
      <c r="Y894" s="21"/>
      <c r="Z894" s="21"/>
    </row>
    <row r="895" spans="1:26" ht="15.9" customHeight="1" x14ac:dyDescent="0.25">
      <c r="A895" s="6"/>
      <c r="F895" s="15"/>
      <c r="G895" s="15"/>
      <c r="H895" s="20"/>
      <c r="I895" s="15"/>
      <c r="J895" s="15"/>
      <c r="L895" s="15"/>
      <c r="M895" s="15"/>
      <c r="N895" s="15"/>
      <c r="O895" s="15"/>
      <c r="P895" s="15"/>
      <c r="Q895" s="15"/>
      <c r="R895" s="15"/>
      <c r="T895" s="10"/>
      <c r="U895" s="15"/>
      <c r="V895" s="20"/>
      <c r="W895" s="80"/>
      <c r="Y895" s="21"/>
      <c r="Z895" s="21"/>
    </row>
    <row r="896" spans="1:26" ht="15.9" customHeight="1" x14ac:dyDescent="0.25">
      <c r="A896" s="6"/>
      <c r="F896" s="15"/>
      <c r="G896" s="15"/>
      <c r="H896" s="20"/>
      <c r="I896" s="15"/>
      <c r="J896" s="15"/>
      <c r="L896" s="15"/>
      <c r="M896" s="15"/>
      <c r="N896" s="15"/>
      <c r="O896" s="15"/>
      <c r="P896" s="15"/>
      <c r="Q896" s="15"/>
      <c r="R896" s="15"/>
      <c r="T896" s="10"/>
      <c r="U896" s="15"/>
      <c r="V896" s="20"/>
      <c r="W896" s="80"/>
      <c r="Y896" s="21"/>
      <c r="Z896" s="21"/>
    </row>
    <row r="897" spans="1:26" ht="15.9" customHeight="1" x14ac:dyDescent="0.25">
      <c r="A897" s="6"/>
      <c r="F897" s="15"/>
      <c r="G897" s="15"/>
      <c r="H897" s="20"/>
      <c r="I897" s="15"/>
      <c r="J897" s="15"/>
      <c r="L897" s="15"/>
      <c r="M897" s="15"/>
      <c r="N897" s="15"/>
      <c r="O897" s="15"/>
      <c r="P897" s="15"/>
      <c r="Q897" s="15"/>
      <c r="R897" s="15"/>
      <c r="T897" s="10"/>
      <c r="U897" s="15"/>
      <c r="V897" s="20"/>
      <c r="W897" s="80"/>
      <c r="Y897" s="21"/>
      <c r="Z897" s="21"/>
    </row>
    <row r="898" spans="1:26" ht="15.9" customHeight="1" x14ac:dyDescent="0.25">
      <c r="A898" s="6"/>
      <c r="F898" s="15"/>
      <c r="G898" s="15"/>
      <c r="H898" s="20"/>
      <c r="I898" s="15"/>
      <c r="J898" s="15"/>
      <c r="L898" s="15"/>
      <c r="M898" s="15"/>
      <c r="N898" s="15"/>
      <c r="O898" s="15"/>
      <c r="P898" s="15"/>
      <c r="Q898" s="15"/>
      <c r="R898" s="15"/>
      <c r="T898" s="10"/>
      <c r="U898" s="15"/>
      <c r="V898" s="20"/>
      <c r="W898" s="80"/>
      <c r="Y898" s="21"/>
      <c r="Z898" s="21"/>
    </row>
    <row r="899" spans="1:26" ht="15.9" customHeight="1" x14ac:dyDescent="0.25">
      <c r="A899" s="6"/>
      <c r="F899" s="15"/>
      <c r="G899" s="15"/>
      <c r="H899" s="20"/>
      <c r="I899" s="15"/>
      <c r="J899" s="15"/>
      <c r="L899" s="15"/>
      <c r="M899" s="15"/>
      <c r="N899" s="15"/>
      <c r="O899" s="15"/>
      <c r="P899" s="15"/>
      <c r="Q899" s="15"/>
      <c r="R899" s="15"/>
      <c r="T899" s="10"/>
      <c r="U899" s="15"/>
      <c r="V899" s="20"/>
      <c r="W899" s="80"/>
      <c r="Y899" s="21"/>
      <c r="Z899" s="21"/>
    </row>
    <row r="900" spans="1:26" ht="15.9" customHeight="1" x14ac:dyDescent="0.25">
      <c r="A900" s="6"/>
      <c r="F900" s="15"/>
      <c r="G900" s="15"/>
      <c r="H900" s="20"/>
      <c r="I900" s="15"/>
      <c r="J900" s="15"/>
      <c r="L900" s="15"/>
      <c r="M900" s="15"/>
      <c r="N900" s="15"/>
      <c r="O900" s="15"/>
      <c r="P900" s="15"/>
      <c r="Q900" s="15"/>
      <c r="R900" s="15"/>
      <c r="T900" s="10"/>
      <c r="U900" s="15"/>
      <c r="V900" s="20"/>
      <c r="W900" s="80"/>
      <c r="Y900" s="21"/>
      <c r="Z900" s="21"/>
    </row>
    <row r="901" spans="1:26" ht="15.9" customHeight="1" x14ac:dyDescent="0.25">
      <c r="A901" s="6"/>
      <c r="F901" s="15"/>
      <c r="G901" s="15"/>
      <c r="H901" s="20"/>
      <c r="I901" s="15"/>
      <c r="J901" s="15"/>
      <c r="L901" s="15"/>
      <c r="M901" s="15"/>
      <c r="N901" s="15"/>
      <c r="O901" s="15"/>
      <c r="P901" s="15"/>
      <c r="Q901" s="15"/>
      <c r="R901" s="15"/>
      <c r="T901" s="10"/>
      <c r="U901" s="15"/>
      <c r="V901" s="20"/>
      <c r="W901" s="80"/>
      <c r="Y901" s="21"/>
      <c r="Z901" s="21"/>
    </row>
    <row r="902" spans="1:26" ht="15.9" customHeight="1" x14ac:dyDescent="0.25">
      <c r="A902" s="6"/>
      <c r="F902" s="15"/>
      <c r="G902" s="15"/>
      <c r="H902" s="20"/>
      <c r="I902" s="15"/>
      <c r="J902" s="15"/>
      <c r="L902" s="15"/>
      <c r="M902" s="15"/>
      <c r="N902" s="15"/>
      <c r="O902" s="15"/>
      <c r="P902" s="15"/>
      <c r="Q902" s="15"/>
      <c r="R902" s="15"/>
      <c r="T902" s="10"/>
      <c r="U902" s="15"/>
      <c r="V902" s="20"/>
      <c r="W902" s="80"/>
      <c r="Y902" s="21"/>
      <c r="Z902" s="21"/>
    </row>
    <row r="903" spans="1:26" ht="15.9" customHeight="1" x14ac:dyDescent="0.25">
      <c r="A903" s="6"/>
      <c r="F903" s="15"/>
      <c r="G903" s="15"/>
      <c r="H903" s="20"/>
      <c r="I903" s="15"/>
      <c r="J903" s="15"/>
      <c r="L903" s="15"/>
      <c r="M903" s="15"/>
      <c r="N903" s="15"/>
      <c r="O903" s="15"/>
      <c r="P903" s="15"/>
      <c r="Q903" s="15"/>
      <c r="R903" s="15"/>
      <c r="T903" s="10"/>
      <c r="U903" s="15"/>
      <c r="V903" s="20"/>
      <c r="W903" s="80"/>
      <c r="Y903" s="21"/>
      <c r="Z903" s="21"/>
    </row>
    <row r="904" spans="1:26" ht="15.9" customHeight="1" x14ac:dyDescent="0.25">
      <c r="A904" s="6"/>
      <c r="F904" s="15"/>
      <c r="G904" s="15"/>
      <c r="H904" s="20"/>
      <c r="I904" s="15"/>
      <c r="J904" s="15"/>
      <c r="L904" s="15"/>
      <c r="M904" s="15"/>
      <c r="N904" s="15"/>
      <c r="O904" s="15"/>
      <c r="P904" s="15"/>
      <c r="Q904" s="15"/>
      <c r="R904" s="15"/>
      <c r="T904" s="10"/>
      <c r="U904" s="15"/>
      <c r="V904" s="20"/>
      <c r="W904" s="80"/>
      <c r="Y904" s="21"/>
      <c r="Z904" s="21"/>
    </row>
    <row r="905" spans="1:26" ht="15.9" customHeight="1" x14ac:dyDescent="0.25">
      <c r="A905" s="6"/>
      <c r="F905" s="15"/>
      <c r="G905" s="15"/>
      <c r="H905" s="20"/>
      <c r="I905" s="15"/>
      <c r="J905" s="15"/>
      <c r="L905" s="15"/>
      <c r="M905" s="15"/>
      <c r="N905" s="15"/>
      <c r="O905" s="15"/>
      <c r="P905" s="15"/>
      <c r="Q905" s="15"/>
      <c r="R905" s="15"/>
      <c r="T905" s="10"/>
      <c r="U905" s="15"/>
      <c r="V905" s="20"/>
      <c r="W905" s="80"/>
      <c r="Y905" s="21"/>
      <c r="Z905" s="21"/>
    </row>
    <row r="906" spans="1:26" ht="15.9" customHeight="1" x14ac:dyDescent="0.25">
      <c r="A906" s="6"/>
      <c r="F906" s="15"/>
      <c r="G906" s="15"/>
      <c r="H906" s="20"/>
      <c r="I906" s="15"/>
      <c r="J906" s="15"/>
      <c r="L906" s="15"/>
      <c r="M906" s="15"/>
      <c r="N906" s="15"/>
      <c r="O906" s="15"/>
      <c r="P906" s="15"/>
      <c r="Q906" s="15"/>
      <c r="R906" s="15"/>
      <c r="T906" s="10"/>
      <c r="U906" s="15"/>
      <c r="V906" s="20"/>
      <c r="W906" s="80"/>
      <c r="Y906" s="21"/>
      <c r="Z906" s="21"/>
    </row>
    <row r="907" spans="1:26" ht="15.9" customHeight="1" x14ac:dyDescent="0.25">
      <c r="A907" s="6"/>
      <c r="F907" s="15"/>
      <c r="G907" s="15"/>
      <c r="H907" s="20"/>
      <c r="I907" s="15"/>
      <c r="J907" s="15"/>
      <c r="L907" s="15"/>
      <c r="M907" s="15"/>
      <c r="N907" s="15"/>
      <c r="O907" s="15"/>
      <c r="P907" s="15"/>
      <c r="Q907" s="15"/>
      <c r="R907" s="15"/>
      <c r="T907" s="10"/>
      <c r="U907" s="15"/>
      <c r="V907" s="20"/>
      <c r="W907" s="80"/>
      <c r="Y907" s="21"/>
      <c r="Z907" s="21"/>
    </row>
    <row r="908" spans="1:26" ht="15.9" customHeight="1" x14ac:dyDescent="0.25">
      <c r="A908" s="6"/>
      <c r="F908" s="15"/>
      <c r="G908" s="15"/>
      <c r="H908" s="20"/>
      <c r="I908" s="15"/>
      <c r="J908" s="15"/>
      <c r="L908" s="15"/>
      <c r="M908" s="15"/>
      <c r="N908" s="15"/>
      <c r="O908" s="15"/>
      <c r="P908" s="15"/>
      <c r="Q908" s="15"/>
      <c r="R908" s="15"/>
      <c r="T908" s="10"/>
      <c r="U908" s="15"/>
      <c r="V908" s="20"/>
      <c r="W908" s="80"/>
      <c r="Y908" s="21"/>
      <c r="Z908" s="21"/>
    </row>
    <row r="909" spans="1:26" ht="15.9" customHeight="1" x14ac:dyDescent="0.25">
      <c r="A909" s="6"/>
      <c r="F909" s="15"/>
      <c r="G909" s="15"/>
      <c r="H909" s="20"/>
      <c r="I909" s="15"/>
      <c r="J909" s="15"/>
      <c r="L909" s="15"/>
      <c r="M909" s="15"/>
      <c r="N909" s="15"/>
      <c r="O909" s="15"/>
      <c r="P909" s="15"/>
      <c r="Q909" s="15"/>
      <c r="R909" s="15"/>
      <c r="T909" s="10"/>
      <c r="U909" s="15"/>
      <c r="V909" s="20"/>
      <c r="W909" s="80"/>
      <c r="Y909" s="21"/>
      <c r="Z909" s="21"/>
    </row>
    <row r="910" spans="1:26" ht="15.9" customHeight="1" x14ac:dyDescent="0.25">
      <c r="A910" s="6"/>
      <c r="F910" s="15"/>
      <c r="G910" s="15"/>
      <c r="H910" s="20"/>
      <c r="I910" s="15"/>
      <c r="J910" s="15"/>
      <c r="L910" s="15"/>
      <c r="M910" s="15"/>
      <c r="N910" s="15"/>
      <c r="O910" s="15"/>
      <c r="P910" s="15"/>
      <c r="Q910" s="15"/>
      <c r="R910" s="15"/>
      <c r="T910" s="10"/>
      <c r="U910" s="15"/>
      <c r="V910" s="20"/>
      <c r="W910" s="80"/>
      <c r="Y910" s="21"/>
      <c r="Z910" s="21"/>
    </row>
    <row r="911" spans="1:26" ht="15.9" customHeight="1" x14ac:dyDescent="0.25">
      <c r="A911" s="6"/>
      <c r="F911" s="15"/>
      <c r="G911" s="15"/>
      <c r="H911" s="20"/>
      <c r="I911" s="15"/>
      <c r="J911" s="15"/>
      <c r="L911" s="15"/>
      <c r="M911" s="15"/>
      <c r="N911" s="15"/>
      <c r="O911" s="15"/>
      <c r="P911" s="15"/>
      <c r="Q911" s="15"/>
      <c r="R911" s="15"/>
      <c r="T911" s="10"/>
      <c r="U911" s="15"/>
      <c r="V911" s="20"/>
      <c r="W911" s="80"/>
      <c r="Y911" s="21"/>
      <c r="Z911" s="21"/>
    </row>
    <row r="912" spans="1:26" ht="15.9" customHeight="1" x14ac:dyDescent="0.25">
      <c r="A912" s="6"/>
      <c r="F912" s="15"/>
      <c r="G912" s="15"/>
      <c r="H912" s="20"/>
      <c r="I912" s="15"/>
      <c r="J912" s="15"/>
      <c r="L912" s="15"/>
      <c r="M912" s="15"/>
      <c r="N912" s="15"/>
      <c r="O912" s="15"/>
      <c r="P912" s="15"/>
      <c r="Q912" s="15"/>
      <c r="R912" s="15"/>
      <c r="T912" s="10"/>
      <c r="U912" s="15"/>
      <c r="V912" s="20"/>
      <c r="W912" s="80"/>
      <c r="Y912" s="21"/>
      <c r="Z912" s="21"/>
    </row>
    <row r="913" spans="1:26" ht="15.9" customHeight="1" x14ac:dyDescent="0.25">
      <c r="A913" s="6"/>
      <c r="F913" s="15"/>
      <c r="G913" s="15"/>
      <c r="H913" s="20"/>
      <c r="I913" s="15"/>
      <c r="J913" s="15"/>
      <c r="L913" s="15"/>
      <c r="M913" s="15"/>
      <c r="N913" s="15"/>
      <c r="O913" s="15"/>
      <c r="P913" s="15"/>
      <c r="Q913" s="15"/>
      <c r="R913" s="15"/>
      <c r="T913" s="10"/>
      <c r="U913" s="15"/>
      <c r="V913" s="20"/>
      <c r="W913" s="80"/>
      <c r="Y913" s="21"/>
      <c r="Z913" s="21"/>
    </row>
    <row r="914" spans="1:26" ht="15.9" customHeight="1" x14ac:dyDescent="0.25">
      <c r="A914" s="6"/>
      <c r="F914" s="15"/>
      <c r="G914" s="15"/>
      <c r="H914" s="20"/>
      <c r="I914" s="15"/>
      <c r="J914" s="15"/>
      <c r="L914" s="15"/>
      <c r="M914" s="15"/>
      <c r="N914" s="15"/>
      <c r="O914" s="15"/>
      <c r="P914" s="15"/>
      <c r="Q914" s="15"/>
      <c r="R914" s="15"/>
      <c r="T914" s="10"/>
      <c r="U914" s="15"/>
      <c r="V914" s="20"/>
      <c r="W914" s="80"/>
      <c r="Y914" s="21"/>
      <c r="Z914" s="21"/>
    </row>
    <row r="915" spans="1:26" ht="15.9" customHeight="1" x14ac:dyDescent="0.25">
      <c r="A915" s="6"/>
      <c r="F915" s="15"/>
      <c r="G915" s="15"/>
      <c r="H915" s="20"/>
      <c r="I915" s="15"/>
      <c r="J915" s="15"/>
      <c r="L915" s="15"/>
      <c r="M915" s="15"/>
      <c r="N915" s="15"/>
      <c r="O915" s="15"/>
      <c r="P915" s="15"/>
      <c r="Q915" s="15"/>
      <c r="R915" s="15"/>
      <c r="T915" s="10"/>
      <c r="U915" s="15"/>
      <c r="V915" s="20"/>
      <c r="W915" s="80"/>
      <c r="Y915" s="21"/>
      <c r="Z915" s="21"/>
    </row>
    <row r="916" spans="1:26" ht="15.9" customHeight="1" x14ac:dyDescent="0.25">
      <c r="A916" s="6"/>
      <c r="F916" s="15"/>
      <c r="G916" s="15"/>
      <c r="H916" s="20"/>
      <c r="I916" s="15"/>
      <c r="J916" s="15"/>
      <c r="L916" s="15"/>
      <c r="M916" s="15"/>
      <c r="N916" s="15"/>
      <c r="O916" s="15"/>
      <c r="P916" s="15"/>
      <c r="Q916" s="15"/>
      <c r="R916" s="15"/>
      <c r="T916" s="10"/>
      <c r="U916" s="15"/>
      <c r="V916" s="20"/>
      <c r="W916" s="80"/>
      <c r="Y916" s="21"/>
      <c r="Z916" s="21"/>
    </row>
    <row r="917" spans="1:26" ht="15.9" customHeight="1" x14ac:dyDescent="0.25">
      <c r="A917" s="6"/>
      <c r="F917" s="15"/>
      <c r="G917" s="15"/>
      <c r="H917" s="20"/>
      <c r="I917" s="15"/>
      <c r="J917" s="15"/>
      <c r="L917" s="15"/>
      <c r="M917" s="15"/>
      <c r="N917" s="15"/>
      <c r="O917" s="15"/>
      <c r="P917" s="15"/>
      <c r="Q917" s="15"/>
      <c r="R917" s="15"/>
      <c r="T917" s="10"/>
      <c r="U917" s="15"/>
      <c r="V917" s="20"/>
      <c r="W917" s="80"/>
      <c r="Y917" s="21"/>
      <c r="Z917" s="21"/>
    </row>
    <row r="918" spans="1:26" ht="15.9" customHeight="1" x14ac:dyDescent="0.25">
      <c r="A918" s="6"/>
      <c r="F918" s="15"/>
      <c r="G918" s="15"/>
      <c r="H918" s="20"/>
      <c r="I918" s="15"/>
      <c r="J918" s="15"/>
      <c r="L918" s="15"/>
      <c r="M918" s="15"/>
      <c r="N918" s="15"/>
      <c r="O918" s="15"/>
      <c r="P918" s="15"/>
      <c r="Q918" s="15"/>
      <c r="R918" s="15"/>
      <c r="T918" s="10"/>
      <c r="U918" s="15"/>
      <c r="V918" s="20"/>
      <c r="W918" s="80"/>
      <c r="Y918" s="21"/>
      <c r="Z918" s="21"/>
    </row>
    <row r="919" spans="1:26" ht="15.9" customHeight="1" x14ac:dyDescent="0.25">
      <c r="A919" s="6"/>
      <c r="F919" s="15"/>
      <c r="G919" s="15"/>
      <c r="H919" s="20"/>
      <c r="I919" s="15"/>
      <c r="J919" s="15"/>
      <c r="L919" s="15"/>
      <c r="M919" s="15"/>
      <c r="N919" s="15"/>
      <c r="O919" s="15"/>
      <c r="P919" s="15"/>
      <c r="Q919" s="15"/>
      <c r="R919" s="15"/>
      <c r="T919" s="10"/>
      <c r="U919" s="15"/>
      <c r="V919" s="20"/>
      <c r="W919" s="80"/>
      <c r="Y919" s="21"/>
      <c r="Z919" s="21"/>
    </row>
    <row r="920" spans="1:26" ht="15.9" customHeight="1" x14ac:dyDescent="0.25">
      <c r="A920" s="6"/>
      <c r="F920" s="15"/>
      <c r="G920" s="15"/>
      <c r="H920" s="20"/>
      <c r="I920" s="15"/>
      <c r="J920" s="15"/>
      <c r="L920" s="15"/>
      <c r="M920" s="15"/>
      <c r="N920" s="15"/>
      <c r="O920" s="15"/>
      <c r="P920" s="15"/>
      <c r="Q920" s="15"/>
      <c r="R920" s="15"/>
      <c r="T920" s="10"/>
      <c r="U920" s="15"/>
      <c r="V920" s="20"/>
      <c r="W920" s="80"/>
      <c r="Y920" s="21"/>
      <c r="Z920" s="21"/>
    </row>
    <row r="921" spans="1:26" ht="15.9" customHeight="1" x14ac:dyDescent="0.25">
      <c r="A921" s="6"/>
      <c r="F921" s="15"/>
      <c r="G921" s="15"/>
      <c r="H921" s="20"/>
      <c r="I921" s="15"/>
      <c r="J921" s="15"/>
      <c r="L921" s="15"/>
      <c r="M921" s="15"/>
      <c r="N921" s="15"/>
      <c r="O921" s="15"/>
      <c r="P921" s="15"/>
      <c r="Q921" s="15"/>
      <c r="R921" s="15"/>
      <c r="T921" s="10"/>
      <c r="U921" s="15"/>
      <c r="V921" s="20"/>
      <c r="W921" s="80"/>
      <c r="Y921" s="21"/>
      <c r="Z921" s="21"/>
    </row>
    <row r="922" spans="1:26" ht="15.9" customHeight="1" x14ac:dyDescent="0.25">
      <c r="A922" s="6"/>
      <c r="F922" s="15"/>
      <c r="G922" s="15"/>
      <c r="H922" s="20"/>
      <c r="I922" s="15"/>
      <c r="J922" s="15"/>
      <c r="L922" s="15"/>
      <c r="M922" s="15"/>
      <c r="N922" s="15"/>
      <c r="O922" s="15"/>
      <c r="P922" s="15"/>
      <c r="Q922" s="15"/>
      <c r="R922" s="15"/>
      <c r="T922" s="10"/>
      <c r="U922" s="15"/>
      <c r="V922" s="20"/>
      <c r="W922" s="80"/>
      <c r="Y922" s="21"/>
      <c r="Z922" s="21"/>
    </row>
    <row r="923" spans="1:26" ht="15.9" customHeight="1" x14ac:dyDescent="0.25">
      <c r="A923" s="6"/>
      <c r="F923" s="15"/>
      <c r="G923" s="15"/>
      <c r="H923" s="20"/>
      <c r="I923" s="15"/>
      <c r="J923" s="15"/>
      <c r="L923" s="15"/>
      <c r="M923" s="15"/>
      <c r="N923" s="15"/>
      <c r="O923" s="15"/>
      <c r="P923" s="15"/>
      <c r="Q923" s="15"/>
      <c r="R923" s="15"/>
      <c r="T923" s="10"/>
      <c r="U923" s="15"/>
      <c r="V923" s="20"/>
      <c r="W923" s="80"/>
      <c r="Y923" s="21"/>
      <c r="Z923" s="21"/>
    </row>
    <row r="924" spans="1:26" ht="15.9" customHeight="1" x14ac:dyDescent="0.25">
      <c r="A924" s="6"/>
      <c r="F924" s="15"/>
      <c r="G924" s="15"/>
      <c r="H924" s="20"/>
      <c r="I924" s="15"/>
      <c r="J924" s="15"/>
      <c r="L924" s="15"/>
      <c r="M924" s="15"/>
      <c r="N924" s="15"/>
      <c r="O924" s="15"/>
      <c r="P924" s="15"/>
      <c r="Q924" s="15"/>
      <c r="R924" s="15"/>
      <c r="T924" s="10"/>
      <c r="U924" s="15"/>
      <c r="V924" s="20"/>
      <c r="W924" s="80"/>
      <c r="Y924" s="21"/>
      <c r="Z924" s="21"/>
    </row>
    <row r="925" spans="1:26" ht="15.9" customHeight="1" x14ac:dyDescent="0.25">
      <c r="A925" s="6"/>
      <c r="F925" s="15"/>
      <c r="G925" s="15"/>
      <c r="H925" s="20"/>
      <c r="I925" s="15"/>
      <c r="J925" s="15"/>
      <c r="L925" s="15"/>
      <c r="M925" s="15"/>
      <c r="N925" s="15"/>
      <c r="O925" s="15"/>
      <c r="P925" s="15"/>
      <c r="Q925" s="15"/>
      <c r="R925" s="15"/>
      <c r="T925" s="10"/>
      <c r="U925" s="15"/>
      <c r="V925" s="20"/>
      <c r="W925" s="80"/>
      <c r="Y925" s="21"/>
      <c r="Z925" s="21"/>
    </row>
    <row r="926" spans="1:26" ht="15.9" customHeight="1" x14ac:dyDescent="0.25">
      <c r="A926" s="6"/>
      <c r="F926" s="15"/>
      <c r="G926" s="15"/>
      <c r="H926" s="20"/>
      <c r="I926" s="15"/>
      <c r="J926" s="15"/>
      <c r="L926" s="15"/>
      <c r="M926" s="15"/>
      <c r="N926" s="15"/>
      <c r="O926" s="15"/>
      <c r="P926" s="15"/>
      <c r="Q926" s="15"/>
      <c r="R926" s="15"/>
      <c r="T926" s="10"/>
      <c r="U926" s="15"/>
      <c r="V926" s="20"/>
      <c r="W926" s="80"/>
      <c r="Y926" s="21"/>
      <c r="Z926" s="21"/>
    </row>
    <row r="927" spans="1:26" ht="15.9" customHeight="1" x14ac:dyDescent="0.25">
      <c r="A927" s="6"/>
      <c r="F927" s="15"/>
      <c r="G927" s="15"/>
      <c r="H927" s="20"/>
      <c r="I927" s="15"/>
      <c r="J927" s="15"/>
      <c r="L927" s="15"/>
      <c r="M927" s="15"/>
      <c r="N927" s="15"/>
      <c r="O927" s="15"/>
      <c r="P927" s="15"/>
      <c r="Q927" s="15"/>
      <c r="R927" s="15"/>
      <c r="T927" s="10"/>
      <c r="U927" s="15"/>
      <c r="V927" s="20"/>
      <c r="W927" s="80"/>
      <c r="Y927" s="21"/>
      <c r="Z927" s="21"/>
    </row>
    <row r="928" spans="1:26" ht="15.9" customHeight="1" x14ac:dyDescent="0.25">
      <c r="A928" s="6"/>
      <c r="F928" s="15"/>
      <c r="G928" s="15"/>
      <c r="H928" s="20"/>
      <c r="I928" s="15"/>
      <c r="J928" s="15"/>
      <c r="L928" s="15"/>
      <c r="M928" s="15"/>
      <c r="N928" s="15"/>
      <c r="O928" s="15"/>
      <c r="P928" s="15"/>
      <c r="Q928" s="15"/>
      <c r="R928" s="15"/>
      <c r="T928" s="10"/>
      <c r="U928" s="15"/>
      <c r="V928" s="20"/>
      <c r="W928" s="80"/>
      <c r="Y928" s="21"/>
      <c r="Z928" s="21"/>
    </row>
    <row r="929" spans="1:26" ht="15.9" customHeight="1" x14ac:dyDescent="0.25">
      <c r="A929" s="6"/>
      <c r="F929" s="15"/>
      <c r="G929" s="15"/>
      <c r="H929" s="20"/>
      <c r="I929" s="15"/>
      <c r="J929" s="15"/>
      <c r="L929" s="15"/>
      <c r="M929" s="15"/>
      <c r="N929" s="15"/>
      <c r="O929" s="15"/>
      <c r="P929" s="15"/>
      <c r="Q929" s="15"/>
      <c r="R929" s="15"/>
      <c r="T929" s="10"/>
      <c r="U929" s="15"/>
      <c r="V929" s="20"/>
      <c r="W929" s="80"/>
      <c r="Y929" s="21"/>
      <c r="Z929" s="21"/>
    </row>
    <row r="930" spans="1:26" ht="15.9" customHeight="1" x14ac:dyDescent="0.25">
      <c r="A930" s="6"/>
      <c r="F930" s="15"/>
      <c r="G930" s="15"/>
      <c r="H930" s="20"/>
      <c r="I930" s="15"/>
      <c r="J930" s="15"/>
      <c r="L930" s="15"/>
      <c r="M930" s="15"/>
      <c r="N930" s="15"/>
      <c r="O930" s="15"/>
      <c r="P930" s="15"/>
      <c r="Q930" s="15"/>
      <c r="R930" s="15"/>
      <c r="T930" s="10"/>
      <c r="U930" s="15"/>
      <c r="V930" s="20"/>
      <c r="W930" s="80"/>
      <c r="Y930" s="21"/>
      <c r="Z930" s="21"/>
    </row>
    <row r="931" spans="1:26" ht="15.9" customHeight="1" x14ac:dyDescent="0.25">
      <c r="A931" s="6"/>
      <c r="F931" s="15"/>
      <c r="G931" s="15"/>
      <c r="H931" s="20"/>
      <c r="I931" s="15"/>
      <c r="J931" s="15"/>
      <c r="L931" s="15"/>
      <c r="M931" s="15"/>
      <c r="N931" s="15"/>
      <c r="O931" s="15"/>
      <c r="P931" s="15"/>
      <c r="Q931" s="15"/>
      <c r="R931" s="15"/>
      <c r="T931" s="10"/>
      <c r="U931" s="15"/>
      <c r="V931" s="20"/>
      <c r="W931" s="80"/>
      <c r="Y931" s="21"/>
      <c r="Z931" s="21"/>
    </row>
    <row r="932" spans="1:26" ht="15.9" customHeight="1" x14ac:dyDescent="0.25">
      <c r="A932" s="6"/>
      <c r="F932" s="15"/>
      <c r="G932" s="15"/>
      <c r="H932" s="20"/>
      <c r="I932" s="15"/>
      <c r="J932" s="15"/>
      <c r="L932" s="15"/>
      <c r="M932" s="15"/>
      <c r="N932" s="15"/>
      <c r="O932" s="15"/>
      <c r="P932" s="15"/>
      <c r="Q932" s="15"/>
      <c r="R932" s="15"/>
      <c r="T932" s="10"/>
      <c r="U932" s="15"/>
      <c r="V932" s="20"/>
      <c r="W932" s="80"/>
      <c r="Y932" s="21"/>
      <c r="Z932" s="21"/>
    </row>
    <row r="933" spans="1:26" ht="15.9" customHeight="1" x14ac:dyDescent="0.25">
      <c r="A933" s="6"/>
      <c r="F933" s="15"/>
      <c r="G933" s="15"/>
      <c r="H933" s="20"/>
      <c r="I933" s="15"/>
      <c r="J933" s="15"/>
      <c r="L933" s="15"/>
      <c r="M933" s="15"/>
      <c r="N933" s="15"/>
      <c r="O933" s="15"/>
      <c r="P933" s="15"/>
      <c r="Q933" s="15"/>
      <c r="R933" s="15"/>
      <c r="T933" s="10"/>
      <c r="U933" s="15"/>
      <c r="V933" s="20"/>
      <c r="W933" s="80"/>
      <c r="Y933" s="21"/>
      <c r="Z933" s="21"/>
    </row>
    <row r="934" spans="1:26" ht="15.9" customHeight="1" x14ac:dyDescent="0.25">
      <c r="A934" s="6"/>
      <c r="F934" s="15"/>
      <c r="G934" s="15"/>
      <c r="H934" s="20"/>
      <c r="I934" s="15"/>
      <c r="J934" s="15"/>
      <c r="L934" s="15"/>
      <c r="M934" s="15"/>
      <c r="N934" s="15"/>
      <c r="O934" s="15"/>
      <c r="P934" s="15"/>
      <c r="Q934" s="15"/>
      <c r="R934" s="15"/>
      <c r="T934" s="10"/>
      <c r="U934" s="15"/>
      <c r="V934" s="20"/>
      <c r="W934" s="80"/>
      <c r="Y934" s="21"/>
      <c r="Z934" s="21"/>
    </row>
    <row r="935" spans="1:26" ht="15.9" customHeight="1" x14ac:dyDescent="0.25">
      <c r="A935" s="6"/>
      <c r="F935" s="15"/>
      <c r="G935" s="15"/>
      <c r="H935" s="20"/>
      <c r="I935" s="15"/>
      <c r="J935" s="15"/>
      <c r="L935" s="15"/>
      <c r="M935" s="15"/>
      <c r="N935" s="15"/>
      <c r="O935" s="15"/>
      <c r="P935" s="15"/>
      <c r="Q935" s="15"/>
      <c r="R935" s="15"/>
      <c r="T935" s="10"/>
      <c r="U935" s="15"/>
      <c r="V935" s="20"/>
      <c r="W935" s="80"/>
      <c r="Y935" s="21"/>
      <c r="Z935" s="21"/>
    </row>
    <row r="936" spans="1:26" ht="15.9" customHeight="1" x14ac:dyDescent="0.25">
      <c r="A936" s="6"/>
      <c r="F936" s="15"/>
      <c r="G936" s="15"/>
      <c r="H936" s="20"/>
      <c r="I936" s="15"/>
      <c r="J936" s="15"/>
      <c r="L936" s="15"/>
      <c r="M936" s="15"/>
      <c r="N936" s="15"/>
      <c r="O936" s="15"/>
      <c r="P936" s="15"/>
      <c r="Q936" s="15"/>
      <c r="R936" s="15"/>
      <c r="T936" s="10"/>
      <c r="U936" s="15"/>
      <c r="V936" s="20"/>
      <c r="W936" s="80"/>
      <c r="Y936" s="21"/>
      <c r="Z936" s="21"/>
    </row>
    <row r="937" spans="1:26" ht="15.9" customHeight="1" x14ac:dyDescent="0.25">
      <c r="A937" s="6"/>
      <c r="F937" s="15"/>
      <c r="G937" s="15"/>
      <c r="H937" s="20"/>
      <c r="I937" s="15"/>
      <c r="J937" s="15"/>
      <c r="L937" s="15"/>
      <c r="M937" s="15"/>
      <c r="N937" s="15"/>
      <c r="O937" s="15"/>
      <c r="P937" s="15"/>
      <c r="Q937" s="15"/>
      <c r="R937" s="15"/>
      <c r="T937" s="10"/>
      <c r="U937" s="15"/>
      <c r="V937" s="20"/>
      <c r="W937" s="80"/>
      <c r="Y937" s="21"/>
      <c r="Z937" s="21"/>
    </row>
    <row r="938" spans="1:26" ht="15.9" customHeight="1" x14ac:dyDescent="0.25">
      <c r="A938" s="6"/>
      <c r="F938" s="15"/>
      <c r="G938" s="15"/>
      <c r="H938" s="20"/>
      <c r="I938" s="15"/>
      <c r="J938" s="15"/>
      <c r="L938" s="15"/>
      <c r="M938" s="15"/>
      <c r="N938" s="15"/>
      <c r="O938" s="15"/>
      <c r="P938" s="15"/>
      <c r="Q938" s="15"/>
      <c r="R938" s="15"/>
      <c r="T938" s="10"/>
      <c r="U938" s="15"/>
      <c r="V938" s="20"/>
      <c r="W938" s="80"/>
      <c r="Y938" s="21"/>
      <c r="Z938" s="21"/>
    </row>
    <row r="939" spans="1:26" ht="15.9" customHeight="1" x14ac:dyDescent="0.25">
      <c r="A939" s="6"/>
      <c r="F939" s="15"/>
      <c r="G939" s="15"/>
      <c r="H939" s="20"/>
      <c r="I939" s="15"/>
      <c r="J939" s="15"/>
      <c r="L939" s="15"/>
      <c r="M939" s="15"/>
      <c r="N939" s="15"/>
      <c r="O939" s="15"/>
      <c r="P939" s="15"/>
      <c r="Q939" s="15"/>
      <c r="R939" s="15"/>
      <c r="T939" s="10"/>
      <c r="U939" s="15"/>
      <c r="V939" s="20"/>
      <c r="W939" s="80"/>
      <c r="Y939" s="21"/>
      <c r="Z939" s="21"/>
    </row>
    <row r="940" spans="1:26" ht="15.9" customHeight="1" x14ac:dyDescent="0.25">
      <c r="A940" s="6"/>
      <c r="F940" s="15"/>
      <c r="G940" s="15"/>
      <c r="H940" s="20"/>
      <c r="I940" s="15"/>
      <c r="J940" s="15"/>
      <c r="L940" s="15"/>
      <c r="M940" s="15"/>
      <c r="N940" s="15"/>
      <c r="O940" s="15"/>
      <c r="P940" s="15"/>
      <c r="Q940" s="15"/>
      <c r="R940" s="15"/>
      <c r="T940" s="10"/>
      <c r="U940" s="15"/>
      <c r="V940" s="20"/>
      <c r="W940" s="80"/>
      <c r="Y940" s="21"/>
      <c r="Z940" s="21"/>
    </row>
    <row r="941" spans="1:26" ht="15.9" customHeight="1" x14ac:dyDescent="0.25">
      <c r="A941" s="6"/>
      <c r="F941" s="15"/>
      <c r="G941" s="15"/>
      <c r="H941" s="20"/>
      <c r="I941" s="15"/>
      <c r="J941" s="15"/>
      <c r="L941" s="15"/>
      <c r="M941" s="15"/>
      <c r="N941" s="15"/>
      <c r="O941" s="15"/>
      <c r="P941" s="15"/>
      <c r="Q941" s="15"/>
      <c r="R941" s="15"/>
      <c r="T941" s="10"/>
      <c r="U941" s="15"/>
      <c r="V941" s="20"/>
      <c r="W941" s="80"/>
      <c r="Y941" s="21"/>
      <c r="Z941" s="21"/>
    </row>
    <row r="942" spans="1:26" ht="15.9" customHeight="1" x14ac:dyDescent="0.25">
      <c r="A942" s="6"/>
      <c r="F942" s="15"/>
      <c r="G942" s="15"/>
      <c r="H942" s="20"/>
      <c r="I942" s="15"/>
      <c r="J942" s="15"/>
      <c r="L942" s="15"/>
      <c r="M942" s="15"/>
      <c r="N942" s="15"/>
      <c r="O942" s="15"/>
      <c r="P942" s="15"/>
      <c r="Q942" s="15"/>
      <c r="R942" s="15"/>
      <c r="T942" s="10"/>
      <c r="U942" s="15"/>
      <c r="V942" s="20"/>
      <c r="W942" s="80"/>
      <c r="Y942" s="21"/>
      <c r="Z942" s="21"/>
    </row>
    <row r="943" spans="1:26" ht="15.9" customHeight="1" x14ac:dyDescent="0.25">
      <c r="A943" s="6"/>
      <c r="F943" s="15"/>
      <c r="G943" s="15"/>
      <c r="H943" s="20"/>
      <c r="I943" s="15"/>
      <c r="J943" s="15"/>
      <c r="L943" s="15"/>
      <c r="M943" s="15"/>
      <c r="N943" s="15"/>
      <c r="O943" s="15"/>
      <c r="P943" s="15"/>
      <c r="Q943" s="15"/>
      <c r="R943" s="15"/>
      <c r="T943" s="10"/>
      <c r="U943" s="15"/>
      <c r="V943" s="20"/>
      <c r="W943" s="80"/>
      <c r="Y943" s="21"/>
      <c r="Z943" s="21"/>
    </row>
    <row r="944" spans="1:26" ht="15.9" customHeight="1" x14ac:dyDescent="0.25">
      <c r="A944" s="6"/>
      <c r="F944" s="15"/>
      <c r="G944" s="15"/>
      <c r="H944" s="20"/>
      <c r="I944" s="15"/>
      <c r="J944" s="15"/>
      <c r="L944" s="15"/>
      <c r="M944" s="15"/>
      <c r="N944" s="15"/>
      <c r="O944" s="15"/>
      <c r="P944" s="15"/>
      <c r="Q944" s="15"/>
      <c r="R944" s="15"/>
      <c r="T944" s="10"/>
      <c r="U944" s="15"/>
      <c r="V944" s="20"/>
      <c r="W944" s="80"/>
      <c r="Y944" s="21"/>
      <c r="Z944" s="21"/>
    </row>
    <row r="945" spans="1:26" ht="15.9" customHeight="1" x14ac:dyDescent="0.25">
      <c r="A945" s="6"/>
      <c r="F945" s="15"/>
      <c r="G945" s="15"/>
      <c r="H945" s="20"/>
      <c r="I945" s="15"/>
      <c r="J945" s="15"/>
      <c r="L945" s="15"/>
      <c r="M945" s="15"/>
      <c r="N945" s="15"/>
      <c r="O945" s="15"/>
      <c r="P945" s="15"/>
      <c r="Q945" s="15"/>
      <c r="R945" s="15"/>
      <c r="T945" s="10"/>
      <c r="U945" s="15"/>
      <c r="V945" s="20"/>
      <c r="W945" s="80"/>
      <c r="Y945" s="21"/>
      <c r="Z945" s="21"/>
    </row>
    <row r="946" spans="1:26" ht="15.9" customHeight="1" x14ac:dyDescent="0.25">
      <c r="A946" s="6"/>
      <c r="F946" s="15"/>
      <c r="G946" s="15"/>
      <c r="H946" s="20"/>
      <c r="I946" s="15"/>
      <c r="J946" s="15"/>
      <c r="L946" s="15"/>
      <c r="M946" s="15"/>
      <c r="N946" s="15"/>
      <c r="O946" s="15"/>
      <c r="P946" s="15"/>
      <c r="Q946" s="15"/>
      <c r="R946" s="15"/>
      <c r="T946" s="10"/>
      <c r="U946" s="15"/>
      <c r="V946" s="20"/>
      <c r="W946" s="80"/>
      <c r="Y946" s="21"/>
      <c r="Z946" s="21"/>
    </row>
    <row r="947" spans="1:26" ht="15.9" customHeight="1" x14ac:dyDescent="0.25">
      <c r="A947" s="6"/>
      <c r="F947" s="15"/>
      <c r="G947" s="15"/>
      <c r="H947" s="20"/>
      <c r="I947" s="15"/>
      <c r="J947" s="15"/>
      <c r="L947" s="15"/>
      <c r="M947" s="15"/>
      <c r="N947" s="15"/>
      <c r="O947" s="15"/>
      <c r="P947" s="15"/>
      <c r="Q947" s="15"/>
      <c r="R947" s="15"/>
      <c r="T947" s="10"/>
      <c r="U947" s="15"/>
      <c r="V947" s="20"/>
      <c r="W947" s="80"/>
      <c r="Y947" s="21"/>
      <c r="Z947" s="21"/>
    </row>
    <row r="948" spans="1:26" ht="15.9" customHeight="1" x14ac:dyDescent="0.25">
      <c r="A948" s="6"/>
      <c r="F948" s="15"/>
      <c r="G948" s="15"/>
      <c r="H948" s="20"/>
      <c r="I948" s="15"/>
      <c r="J948" s="15"/>
      <c r="L948" s="15"/>
      <c r="M948" s="15"/>
      <c r="N948" s="15"/>
      <c r="O948" s="15"/>
      <c r="P948" s="15"/>
      <c r="Q948" s="15"/>
      <c r="R948" s="15"/>
      <c r="T948" s="10"/>
      <c r="U948" s="15"/>
      <c r="V948" s="20"/>
      <c r="W948" s="80"/>
      <c r="Y948" s="21"/>
      <c r="Z948" s="21"/>
    </row>
    <row r="949" spans="1:26" ht="15.9" customHeight="1" x14ac:dyDescent="0.25">
      <c r="A949" s="6"/>
      <c r="F949" s="15"/>
      <c r="G949" s="15"/>
      <c r="H949" s="20"/>
      <c r="I949" s="15"/>
      <c r="J949" s="15"/>
      <c r="L949" s="15"/>
      <c r="M949" s="15"/>
      <c r="N949" s="15"/>
      <c r="O949" s="15"/>
      <c r="P949" s="15"/>
      <c r="Q949" s="15"/>
      <c r="R949" s="15"/>
      <c r="T949" s="10"/>
      <c r="U949" s="15"/>
      <c r="V949" s="20"/>
      <c r="W949" s="80"/>
      <c r="Y949" s="21"/>
      <c r="Z949" s="21"/>
    </row>
    <row r="950" spans="1:26" ht="15.9" customHeight="1" x14ac:dyDescent="0.25">
      <c r="A950" s="6"/>
      <c r="F950" s="15"/>
      <c r="G950" s="15"/>
      <c r="H950" s="20"/>
      <c r="I950" s="15"/>
      <c r="J950" s="15"/>
      <c r="L950" s="15"/>
      <c r="M950" s="15"/>
      <c r="N950" s="15"/>
      <c r="O950" s="15"/>
      <c r="P950" s="15"/>
      <c r="Q950" s="15"/>
      <c r="R950" s="15"/>
      <c r="T950" s="10"/>
      <c r="U950" s="15"/>
      <c r="V950" s="20"/>
      <c r="W950" s="80"/>
      <c r="Y950" s="21"/>
      <c r="Z950" s="21"/>
    </row>
    <row r="951" spans="1:26" ht="15.9" customHeight="1" x14ac:dyDescent="0.25">
      <c r="A951" s="6"/>
      <c r="F951" s="15"/>
      <c r="G951" s="15"/>
      <c r="H951" s="20"/>
      <c r="I951" s="15"/>
      <c r="J951" s="15"/>
      <c r="L951" s="15"/>
      <c r="M951" s="15"/>
      <c r="N951" s="15"/>
      <c r="O951" s="15"/>
      <c r="P951" s="15"/>
      <c r="Q951" s="15"/>
      <c r="R951" s="15"/>
      <c r="T951" s="10"/>
      <c r="U951" s="15"/>
      <c r="V951" s="20"/>
      <c r="W951" s="80"/>
      <c r="Y951" s="21"/>
      <c r="Z951" s="21"/>
    </row>
    <row r="952" spans="1:26" ht="15.9" customHeight="1" x14ac:dyDescent="0.25">
      <c r="A952" s="6"/>
      <c r="F952" s="15"/>
      <c r="G952" s="15"/>
      <c r="H952" s="20"/>
      <c r="I952" s="15"/>
      <c r="J952" s="15"/>
      <c r="L952" s="15"/>
      <c r="M952" s="15"/>
      <c r="N952" s="15"/>
      <c r="O952" s="15"/>
      <c r="P952" s="15"/>
      <c r="Q952" s="15"/>
      <c r="R952" s="15"/>
      <c r="T952" s="10"/>
      <c r="U952" s="15"/>
      <c r="V952" s="20"/>
      <c r="W952" s="80"/>
      <c r="Y952" s="21"/>
      <c r="Z952" s="21"/>
    </row>
    <row r="953" spans="1:26" ht="15.9" customHeight="1" x14ac:dyDescent="0.25">
      <c r="A953" s="6"/>
      <c r="F953" s="15"/>
      <c r="G953" s="15"/>
      <c r="H953" s="20"/>
      <c r="I953" s="15"/>
      <c r="J953" s="15"/>
      <c r="L953" s="15"/>
      <c r="M953" s="15"/>
      <c r="N953" s="15"/>
      <c r="O953" s="15"/>
      <c r="P953" s="15"/>
      <c r="Q953" s="15"/>
      <c r="R953" s="15"/>
      <c r="T953" s="10"/>
      <c r="U953" s="15"/>
      <c r="V953" s="20"/>
      <c r="W953" s="80"/>
      <c r="Y953" s="21"/>
      <c r="Z953" s="21"/>
    </row>
    <row r="954" spans="1:26" ht="15.9" customHeight="1" x14ac:dyDescent="0.25">
      <c r="A954" s="6"/>
      <c r="F954" s="15"/>
      <c r="G954" s="15"/>
      <c r="H954" s="20"/>
      <c r="I954" s="15"/>
      <c r="J954" s="15"/>
      <c r="L954" s="15"/>
      <c r="M954" s="15"/>
      <c r="N954" s="15"/>
      <c r="O954" s="15"/>
      <c r="P954" s="15"/>
      <c r="Q954" s="15"/>
      <c r="R954" s="15"/>
      <c r="T954" s="10"/>
      <c r="U954" s="15"/>
      <c r="V954" s="20"/>
      <c r="W954" s="80"/>
      <c r="Y954" s="21"/>
      <c r="Z954" s="21"/>
    </row>
    <row r="955" spans="1:26" ht="15.9" customHeight="1" x14ac:dyDescent="0.25">
      <c r="A955" s="6"/>
      <c r="F955" s="15"/>
      <c r="G955" s="15"/>
      <c r="H955" s="20"/>
      <c r="I955" s="15"/>
      <c r="J955" s="15"/>
      <c r="L955" s="15"/>
      <c r="M955" s="15"/>
      <c r="N955" s="15"/>
      <c r="O955" s="15"/>
      <c r="P955" s="15"/>
      <c r="Q955" s="15"/>
      <c r="R955" s="15"/>
      <c r="T955" s="10"/>
      <c r="U955" s="15"/>
      <c r="V955" s="20"/>
      <c r="W955" s="80"/>
      <c r="Y955" s="21"/>
      <c r="Z955" s="21"/>
    </row>
    <row r="956" spans="1:26" ht="15.9" customHeight="1" x14ac:dyDescent="0.25">
      <c r="A956" s="6"/>
      <c r="F956" s="15"/>
      <c r="G956" s="15"/>
      <c r="H956" s="20"/>
      <c r="I956" s="15"/>
      <c r="J956" s="15"/>
      <c r="L956" s="15"/>
      <c r="M956" s="15"/>
      <c r="N956" s="15"/>
      <c r="O956" s="15"/>
      <c r="P956" s="15"/>
      <c r="Q956" s="15"/>
      <c r="R956" s="15"/>
      <c r="T956" s="10"/>
      <c r="U956" s="15"/>
      <c r="V956" s="20"/>
      <c r="W956" s="80"/>
      <c r="Y956" s="21"/>
      <c r="Z956" s="21"/>
    </row>
    <row r="957" spans="1:26" ht="15.9" customHeight="1" x14ac:dyDescent="0.25">
      <c r="A957" s="6"/>
      <c r="F957" s="15"/>
      <c r="G957" s="15"/>
      <c r="H957" s="20"/>
      <c r="I957" s="15"/>
      <c r="J957" s="15"/>
      <c r="L957" s="15"/>
      <c r="M957" s="15"/>
      <c r="N957" s="15"/>
      <c r="O957" s="15"/>
      <c r="P957" s="15"/>
      <c r="Q957" s="15"/>
      <c r="R957" s="15"/>
      <c r="T957" s="10"/>
      <c r="U957" s="15"/>
      <c r="V957" s="20"/>
      <c r="W957" s="80"/>
      <c r="Y957" s="21"/>
      <c r="Z957" s="21"/>
    </row>
    <row r="958" spans="1:26" ht="15.9" customHeight="1" x14ac:dyDescent="0.25">
      <c r="A958" s="6"/>
      <c r="F958" s="15"/>
      <c r="G958" s="15"/>
      <c r="H958" s="20"/>
      <c r="I958" s="15"/>
      <c r="J958" s="15"/>
      <c r="L958" s="15"/>
      <c r="M958" s="15"/>
      <c r="N958" s="15"/>
      <c r="O958" s="15"/>
      <c r="P958" s="15"/>
      <c r="Q958" s="15"/>
      <c r="R958" s="15"/>
      <c r="T958" s="10"/>
      <c r="U958" s="15"/>
      <c r="V958" s="20"/>
      <c r="W958" s="80"/>
      <c r="Y958" s="21"/>
      <c r="Z958" s="21"/>
    </row>
    <row r="959" spans="1:26" ht="15.9" customHeight="1" x14ac:dyDescent="0.25">
      <c r="A959" s="6"/>
      <c r="F959" s="15"/>
      <c r="G959" s="15"/>
      <c r="H959" s="20"/>
      <c r="I959" s="15"/>
      <c r="J959" s="15"/>
      <c r="L959" s="15"/>
      <c r="M959" s="15"/>
      <c r="N959" s="15"/>
      <c r="O959" s="15"/>
      <c r="P959" s="15"/>
      <c r="Q959" s="15"/>
      <c r="R959" s="15"/>
      <c r="T959" s="10"/>
      <c r="U959" s="15"/>
      <c r="V959" s="20"/>
      <c r="W959" s="80"/>
      <c r="Y959" s="21"/>
      <c r="Z959" s="21"/>
    </row>
    <row r="960" spans="1:26" ht="15.9" customHeight="1" x14ac:dyDescent="0.25">
      <c r="A960" s="6"/>
      <c r="F960" s="15"/>
      <c r="G960" s="15"/>
      <c r="H960" s="20"/>
      <c r="I960" s="15"/>
      <c r="J960" s="15"/>
      <c r="L960" s="15"/>
      <c r="M960" s="15"/>
      <c r="N960" s="15"/>
      <c r="O960" s="15"/>
      <c r="P960" s="15"/>
      <c r="Q960" s="15"/>
      <c r="R960" s="15"/>
      <c r="T960" s="10"/>
      <c r="U960" s="15"/>
      <c r="V960" s="20"/>
      <c r="W960" s="80"/>
      <c r="Y960" s="21"/>
      <c r="Z960" s="21"/>
    </row>
    <row r="961" spans="1:26" ht="15.9" customHeight="1" x14ac:dyDescent="0.25">
      <c r="A961" s="6"/>
      <c r="F961" s="15"/>
      <c r="G961" s="15"/>
      <c r="H961" s="20"/>
      <c r="I961" s="15"/>
      <c r="J961" s="15"/>
      <c r="L961" s="15"/>
      <c r="M961" s="15"/>
      <c r="N961" s="15"/>
      <c r="O961" s="15"/>
      <c r="P961" s="15"/>
      <c r="Q961" s="15"/>
      <c r="R961" s="15"/>
      <c r="T961" s="10"/>
      <c r="U961" s="15"/>
      <c r="V961" s="20"/>
      <c r="W961" s="80"/>
      <c r="Y961" s="21"/>
      <c r="Z961" s="21"/>
    </row>
    <row r="962" spans="1:26" ht="15.9" customHeight="1" x14ac:dyDescent="0.25">
      <c r="A962" s="6"/>
      <c r="F962" s="15"/>
      <c r="G962" s="15"/>
      <c r="H962" s="20"/>
      <c r="I962" s="15"/>
      <c r="J962" s="15"/>
      <c r="L962" s="15"/>
      <c r="M962" s="15"/>
      <c r="N962" s="15"/>
      <c r="O962" s="15"/>
      <c r="P962" s="15"/>
      <c r="Q962" s="15"/>
      <c r="R962" s="15"/>
      <c r="T962" s="10"/>
      <c r="U962" s="15"/>
      <c r="V962" s="20"/>
      <c r="W962" s="80"/>
      <c r="Y962" s="21"/>
      <c r="Z962" s="21"/>
    </row>
    <row r="963" spans="1:26" ht="15.9" customHeight="1" x14ac:dyDescent="0.25">
      <c r="A963" s="6"/>
      <c r="F963" s="15"/>
      <c r="G963" s="15"/>
      <c r="H963" s="20"/>
      <c r="I963" s="15"/>
      <c r="J963" s="15"/>
      <c r="L963" s="15"/>
      <c r="M963" s="15"/>
      <c r="N963" s="15"/>
      <c r="O963" s="15"/>
      <c r="P963" s="15"/>
      <c r="Q963" s="15"/>
      <c r="R963" s="15"/>
      <c r="T963" s="10"/>
      <c r="U963" s="15"/>
      <c r="V963" s="20"/>
      <c r="W963" s="80"/>
      <c r="Y963" s="21"/>
      <c r="Z963" s="21"/>
    </row>
    <row r="964" spans="1:26" ht="15.9" customHeight="1" x14ac:dyDescent="0.25">
      <c r="A964" s="6"/>
      <c r="F964" s="15"/>
      <c r="G964" s="15"/>
      <c r="H964" s="20"/>
      <c r="I964" s="15"/>
      <c r="J964" s="15"/>
      <c r="L964" s="15"/>
      <c r="M964" s="15"/>
      <c r="N964" s="15"/>
      <c r="O964" s="15"/>
      <c r="P964" s="15"/>
      <c r="Q964" s="15"/>
      <c r="R964" s="15"/>
      <c r="T964" s="10"/>
      <c r="U964" s="15"/>
      <c r="V964" s="20"/>
      <c r="W964" s="80"/>
      <c r="Y964" s="21"/>
      <c r="Z964" s="21"/>
    </row>
    <row r="965" spans="1:26" ht="15.9" customHeight="1" x14ac:dyDescent="0.25">
      <c r="A965" s="6"/>
      <c r="F965" s="15"/>
      <c r="G965" s="15"/>
      <c r="H965" s="20"/>
      <c r="I965" s="15"/>
      <c r="J965" s="15"/>
      <c r="L965" s="15"/>
      <c r="M965" s="15"/>
      <c r="N965" s="15"/>
      <c r="O965" s="15"/>
      <c r="P965" s="15"/>
      <c r="Q965" s="15"/>
      <c r="R965" s="15"/>
      <c r="T965" s="10"/>
      <c r="U965" s="15"/>
      <c r="V965" s="20"/>
      <c r="W965" s="80"/>
      <c r="Y965" s="21"/>
      <c r="Z965" s="21"/>
    </row>
    <row r="966" spans="1:26" ht="15.9" customHeight="1" x14ac:dyDescent="0.25">
      <c r="A966" s="6"/>
      <c r="F966" s="15"/>
      <c r="G966" s="15"/>
      <c r="H966" s="20"/>
      <c r="I966" s="15"/>
      <c r="J966" s="15"/>
      <c r="L966" s="15"/>
      <c r="M966" s="15"/>
      <c r="N966" s="15"/>
      <c r="O966" s="15"/>
      <c r="P966" s="15"/>
      <c r="Q966" s="15"/>
      <c r="R966" s="15"/>
      <c r="T966" s="10"/>
      <c r="U966" s="15"/>
      <c r="V966" s="20"/>
      <c r="W966" s="80"/>
      <c r="Y966" s="21"/>
      <c r="Z966" s="21"/>
    </row>
    <row r="967" spans="1:26" ht="15.9" customHeight="1" x14ac:dyDescent="0.25">
      <c r="A967" s="6"/>
      <c r="F967" s="15"/>
      <c r="G967" s="15"/>
      <c r="H967" s="20"/>
      <c r="I967" s="15"/>
      <c r="J967" s="15"/>
      <c r="L967" s="15"/>
      <c r="M967" s="15"/>
      <c r="N967" s="15"/>
      <c r="O967" s="15"/>
      <c r="P967" s="15"/>
      <c r="Q967" s="15"/>
      <c r="R967" s="15"/>
      <c r="T967" s="10"/>
      <c r="U967" s="15"/>
      <c r="V967" s="20"/>
      <c r="W967" s="80"/>
      <c r="Y967" s="21"/>
      <c r="Z967" s="21"/>
    </row>
    <row r="968" spans="1:26" ht="15.9" customHeight="1" x14ac:dyDescent="0.25">
      <c r="A968" s="6"/>
      <c r="F968" s="15"/>
      <c r="G968" s="15"/>
      <c r="H968" s="20"/>
      <c r="I968" s="15"/>
      <c r="J968" s="15"/>
      <c r="L968" s="15"/>
      <c r="M968" s="15"/>
      <c r="N968" s="15"/>
      <c r="O968" s="15"/>
      <c r="P968" s="15"/>
      <c r="Q968" s="15"/>
      <c r="R968" s="15"/>
      <c r="T968" s="10"/>
      <c r="U968" s="15"/>
      <c r="V968" s="20"/>
      <c r="W968" s="80"/>
      <c r="Y968" s="21"/>
      <c r="Z968" s="21"/>
    </row>
    <row r="969" spans="1:26" ht="15.9" customHeight="1" x14ac:dyDescent="0.25">
      <c r="A969" s="6"/>
      <c r="F969" s="15"/>
      <c r="G969" s="15"/>
      <c r="H969" s="20"/>
      <c r="I969" s="15"/>
      <c r="J969" s="15"/>
      <c r="L969" s="15"/>
      <c r="M969" s="15"/>
      <c r="N969" s="15"/>
      <c r="O969" s="15"/>
      <c r="P969" s="15"/>
      <c r="Q969" s="15"/>
      <c r="R969" s="15"/>
      <c r="T969" s="10"/>
      <c r="U969" s="15"/>
      <c r="V969" s="20"/>
      <c r="W969" s="80"/>
      <c r="Y969" s="21"/>
      <c r="Z969" s="21"/>
    </row>
    <row r="970" spans="1:26" ht="15.9" customHeight="1" x14ac:dyDescent="0.25">
      <c r="A970" s="6"/>
      <c r="F970" s="15"/>
      <c r="G970" s="15"/>
      <c r="H970" s="20"/>
      <c r="I970" s="15"/>
      <c r="J970" s="15"/>
      <c r="L970" s="15"/>
      <c r="M970" s="15"/>
      <c r="N970" s="15"/>
      <c r="O970" s="15"/>
      <c r="P970" s="15"/>
      <c r="Q970" s="15"/>
      <c r="R970" s="15"/>
      <c r="T970" s="10"/>
      <c r="U970" s="15"/>
      <c r="V970" s="20"/>
      <c r="W970" s="80"/>
      <c r="Y970" s="21"/>
      <c r="Z970" s="21"/>
    </row>
    <row r="971" spans="1:26" ht="15.9" customHeight="1" x14ac:dyDescent="0.25">
      <c r="A971" s="6"/>
      <c r="F971" s="15"/>
      <c r="G971" s="15"/>
      <c r="H971" s="20"/>
      <c r="I971" s="15"/>
      <c r="J971" s="15"/>
      <c r="L971" s="15"/>
      <c r="M971" s="15"/>
      <c r="N971" s="15"/>
      <c r="O971" s="15"/>
      <c r="P971" s="15"/>
      <c r="Q971" s="15"/>
      <c r="R971" s="15"/>
      <c r="T971" s="10"/>
      <c r="U971" s="15"/>
      <c r="V971" s="20"/>
      <c r="W971" s="80"/>
      <c r="Y971" s="21"/>
      <c r="Z971" s="21"/>
    </row>
    <row r="972" spans="1:26" ht="15.9" customHeight="1" x14ac:dyDescent="0.25">
      <c r="A972" s="6"/>
      <c r="F972" s="15"/>
      <c r="G972" s="15"/>
      <c r="H972" s="20"/>
      <c r="I972" s="15"/>
      <c r="J972" s="15"/>
      <c r="L972" s="15"/>
      <c r="M972" s="15"/>
      <c r="N972" s="15"/>
      <c r="O972" s="15"/>
      <c r="P972" s="15"/>
      <c r="Q972" s="15"/>
      <c r="R972" s="15"/>
      <c r="T972" s="10"/>
      <c r="U972" s="15"/>
      <c r="V972" s="20"/>
      <c r="W972" s="80"/>
      <c r="Y972" s="21"/>
      <c r="Z972" s="21"/>
    </row>
    <row r="973" spans="1:26" ht="15.9" customHeight="1" x14ac:dyDescent="0.25">
      <c r="A973" s="6"/>
      <c r="F973" s="15"/>
      <c r="G973" s="15"/>
      <c r="H973" s="20"/>
      <c r="I973" s="15"/>
      <c r="J973" s="15"/>
      <c r="L973" s="15"/>
      <c r="M973" s="15"/>
      <c r="N973" s="15"/>
      <c r="O973" s="15"/>
      <c r="P973" s="15"/>
      <c r="Q973" s="15"/>
      <c r="R973" s="15"/>
      <c r="T973" s="10"/>
      <c r="U973" s="15"/>
      <c r="V973" s="20"/>
      <c r="W973" s="80"/>
      <c r="Y973" s="21"/>
      <c r="Z973" s="21"/>
    </row>
    <row r="974" spans="1:26" ht="15.9" customHeight="1" x14ac:dyDescent="0.25">
      <c r="A974" s="6"/>
      <c r="F974" s="15"/>
      <c r="G974" s="15"/>
      <c r="H974" s="20"/>
      <c r="I974" s="15"/>
      <c r="J974" s="15"/>
      <c r="L974" s="15"/>
      <c r="M974" s="15"/>
      <c r="N974" s="15"/>
      <c r="O974" s="15"/>
      <c r="P974" s="15"/>
      <c r="Q974" s="15"/>
      <c r="R974" s="15"/>
      <c r="T974" s="10"/>
      <c r="U974" s="15"/>
      <c r="V974" s="20"/>
      <c r="W974" s="80"/>
      <c r="Y974" s="21"/>
      <c r="Z974" s="21"/>
    </row>
    <row r="975" spans="1:26" ht="15.9" customHeight="1" x14ac:dyDescent="0.25">
      <c r="A975" s="6"/>
      <c r="F975" s="15"/>
      <c r="G975" s="15"/>
      <c r="H975" s="20"/>
      <c r="I975" s="15"/>
      <c r="J975" s="15"/>
      <c r="L975" s="15"/>
      <c r="M975" s="15"/>
      <c r="N975" s="15"/>
      <c r="O975" s="15"/>
      <c r="P975" s="15"/>
      <c r="Q975" s="15"/>
      <c r="R975" s="15"/>
      <c r="T975" s="10"/>
      <c r="U975" s="15"/>
      <c r="V975" s="20"/>
      <c r="W975" s="80"/>
      <c r="Y975" s="21"/>
      <c r="Z975" s="21"/>
    </row>
    <row r="976" spans="1:26" ht="15.9" customHeight="1" x14ac:dyDescent="0.25">
      <c r="A976" s="6"/>
      <c r="F976" s="15"/>
      <c r="G976" s="15"/>
      <c r="H976" s="20"/>
      <c r="I976" s="15"/>
      <c r="J976" s="15"/>
      <c r="L976" s="15"/>
      <c r="M976" s="15"/>
      <c r="N976" s="15"/>
      <c r="O976" s="15"/>
      <c r="P976" s="15"/>
      <c r="Q976" s="15"/>
      <c r="R976" s="15"/>
      <c r="T976" s="10"/>
      <c r="U976" s="15"/>
      <c r="V976" s="20"/>
      <c r="W976" s="80"/>
      <c r="Y976" s="21"/>
      <c r="Z976" s="21"/>
    </row>
    <row r="977" spans="1:26" ht="15.9" customHeight="1" x14ac:dyDescent="0.25">
      <c r="A977" s="6"/>
      <c r="F977" s="15"/>
      <c r="G977" s="15"/>
      <c r="H977" s="20"/>
      <c r="I977" s="15"/>
      <c r="J977" s="15"/>
      <c r="L977" s="15"/>
      <c r="M977" s="15"/>
      <c r="N977" s="15"/>
      <c r="O977" s="15"/>
      <c r="P977" s="15"/>
      <c r="Q977" s="15"/>
      <c r="R977" s="15"/>
      <c r="T977" s="10"/>
      <c r="U977" s="15"/>
      <c r="V977" s="20"/>
      <c r="W977" s="80"/>
      <c r="Y977" s="21"/>
      <c r="Z977" s="21"/>
    </row>
    <row r="978" spans="1:26" ht="15.9" customHeight="1" x14ac:dyDescent="0.25">
      <c r="A978" s="6"/>
      <c r="F978" s="15"/>
      <c r="G978" s="15"/>
      <c r="H978" s="20"/>
      <c r="I978" s="15"/>
      <c r="J978" s="15"/>
      <c r="L978" s="15"/>
      <c r="M978" s="15"/>
      <c r="N978" s="15"/>
      <c r="O978" s="15"/>
      <c r="P978" s="15"/>
      <c r="Q978" s="15"/>
      <c r="R978" s="15"/>
      <c r="T978" s="10"/>
      <c r="U978" s="15"/>
      <c r="V978" s="20"/>
      <c r="W978" s="80"/>
      <c r="Y978" s="21"/>
      <c r="Z978" s="21"/>
    </row>
    <row r="979" spans="1:26" ht="15.9" customHeight="1" x14ac:dyDescent="0.25">
      <c r="A979" s="6"/>
      <c r="F979" s="15"/>
      <c r="G979" s="15"/>
      <c r="H979" s="20"/>
      <c r="I979" s="15"/>
      <c r="J979" s="15"/>
      <c r="L979" s="15"/>
      <c r="M979" s="15"/>
      <c r="N979" s="15"/>
      <c r="O979" s="15"/>
      <c r="P979" s="15"/>
      <c r="Q979" s="15"/>
      <c r="R979" s="15"/>
      <c r="T979" s="10"/>
      <c r="U979" s="15"/>
      <c r="V979" s="20"/>
      <c r="W979" s="80"/>
      <c r="Y979" s="21"/>
      <c r="Z979" s="21"/>
    </row>
    <row r="980" spans="1:26" ht="15.9" customHeight="1" x14ac:dyDescent="0.25">
      <c r="A980" s="6"/>
      <c r="F980" s="15"/>
      <c r="G980" s="15"/>
      <c r="H980" s="20"/>
      <c r="I980" s="15"/>
      <c r="J980" s="15"/>
      <c r="L980" s="15"/>
      <c r="M980" s="15"/>
      <c r="N980" s="15"/>
      <c r="O980" s="15"/>
      <c r="P980" s="15"/>
      <c r="Q980" s="15"/>
      <c r="R980" s="15"/>
      <c r="T980" s="10"/>
      <c r="U980" s="15"/>
      <c r="V980" s="20"/>
      <c r="W980" s="80"/>
      <c r="Y980" s="21"/>
      <c r="Z980" s="21"/>
    </row>
    <row r="981" spans="1:26" ht="15.9" customHeight="1" x14ac:dyDescent="0.25">
      <c r="A981" s="6"/>
      <c r="F981" s="15"/>
      <c r="G981" s="15"/>
      <c r="H981" s="20"/>
      <c r="I981" s="15"/>
      <c r="J981" s="15"/>
      <c r="L981" s="15"/>
      <c r="M981" s="15"/>
      <c r="N981" s="15"/>
      <c r="O981" s="15"/>
      <c r="P981" s="15"/>
      <c r="Q981" s="15"/>
      <c r="R981" s="15"/>
      <c r="T981" s="10"/>
      <c r="U981" s="15"/>
      <c r="V981" s="20"/>
      <c r="W981" s="80"/>
      <c r="Y981" s="21"/>
      <c r="Z981" s="21"/>
    </row>
    <row r="982" spans="1:26" ht="15.9" customHeight="1" x14ac:dyDescent="0.25">
      <c r="A982" s="6"/>
      <c r="F982" s="15"/>
      <c r="G982" s="15"/>
      <c r="H982" s="20"/>
      <c r="I982" s="15"/>
      <c r="J982" s="15"/>
      <c r="L982" s="15"/>
      <c r="M982" s="15"/>
      <c r="N982" s="15"/>
      <c r="O982" s="15"/>
      <c r="P982" s="15"/>
      <c r="Q982" s="15"/>
      <c r="R982" s="15"/>
      <c r="T982" s="10"/>
      <c r="U982" s="15"/>
      <c r="V982" s="20"/>
      <c r="W982" s="80"/>
      <c r="Y982" s="21"/>
      <c r="Z982" s="21"/>
    </row>
    <row r="983" spans="1:26" ht="15.9" customHeight="1" x14ac:dyDescent="0.25">
      <c r="A983" s="6"/>
      <c r="F983" s="15"/>
      <c r="G983" s="15"/>
      <c r="H983" s="20"/>
      <c r="I983" s="15"/>
      <c r="J983" s="15"/>
      <c r="L983" s="15"/>
      <c r="M983" s="15"/>
      <c r="N983" s="15"/>
      <c r="O983" s="15"/>
      <c r="P983" s="15"/>
      <c r="Q983" s="15"/>
      <c r="R983" s="15"/>
      <c r="T983" s="10"/>
      <c r="U983" s="15"/>
      <c r="V983" s="20"/>
      <c r="W983" s="80"/>
      <c r="Y983" s="21"/>
      <c r="Z983" s="21"/>
    </row>
    <row r="984" spans="1:26" ht="15.9" customHeight="1" x14ac:dyDescent="0.25">
      <c r="A984" s="6"/>
      <c r="F984" s="15"/>
      <c r="G984" s="15"/>
      <c r="H984" s="20"/>
      <c r="I984" s="15"/>
      <c r="J984" s="15"/>
      <c r="L984" s="15"/>
      <c r="M984" s="15"/>
      <c r="N984" s="15"/>
      <c r="O984" s="15"/>
      <c r="P984" s="15"/>
      <c r="Q984" s="15"/>
      <c r="R984" s="15"/>
      <c r="T984" s="10"/>
      <c r="U984" s="15"/>
      <c r="V984" s="20"/>
      <c r="W984" s="80"/>
      <c r="Y984" s="21"/>
      <c r="Z984" s="21"/>
    </row>
    <row r="985" spans="1:26" ht="15.9" customHeight="1" x14ac:dyDescent="0.25">
      <c r="A985" s="6"/>
      <c r="F985" s="15"/>
      <c r="G985" s="15"/>
      <c r="H985" s="20"/>
      <c r="I985" s="15"/>
      <c r="J985" s="15"/>
      <c r="L985" s="15"/>
      <c r="M985" s="15"/>
      <c r="N985" s="15"/>
      <c r="O985" s="15"/>
      <c r="P985" s="15"/>
      <c r="Q985" s="15"/>
      <c r="R985" s="15"/>
      <c r="T985" s="10"/>
      <c r="U985" s="15"/>
      <c r="V985" s="20"/>
      <c r="W985" s="80"/>
      <c r="Y985" s="21"/>
      <c r="Z985" s="21"/>
    </row>
    <row r="986" spans="1:26" ht="15.9" customHeight="1" x14ac:dyDescent="0.25">
      <c r="A986" s="6"/>
      <c r="F986" s="15"/>
      <c r="G986" s="15"/>
      <c r="H986" s="20"/>
      <c r="I986" s="15"/>
      <c r="J986" s="15"/>
      <c r="L986" s="15"/>
      <c r="M986" s="15"/>
      <c r="N986" s="15"/>
      <c r="O986" s="15"/>
      <c r="P986" s="15"/>
      <c r="Q986" s="15"/>
      <c r="R986" s="15"/>
      <c r="T986" s="10"/>
      <c r="U986" s="15"/>
      <c r="V986" s="20"/>
      <c r="W986" s="80"/>
      <c r="Y986" s="21"/>
      <c r="Z986" s="21"/>
    </row>
    <row r="987" spans="1:26" ht="15.9" customHeight="1" x14ac:dyDescent="0.25">
      <c r="A987" s="6"/>
      <c r="F987" s="15"/>
      <c r="G987" s="15"/>
      <c r="H987" s="20"/>
      <c r="I987" s="15"/>
      <c r="J987" s="15"/>
      <c r="L987" s="15"/>
      <c r="M987" s="15"/>
      <c r="N987" s="15"/>
      <c r="O987" s="15"/>
      <c r="P987" s="15"/>
      <c r="Q987" s="15"/>
      <c r="R987" s="15"/>
      <c r="T987" s="10"/>
      <c r="U987" s="15"/>
      <c r="V987" s="20"/>
      <c r="W987" s="80"/>
      <c r="Y987" s="21"/>
      <c r="Z987" s="21"/>
    </row>
    <row r="988" spans="1:26" ht="15.9" customHeight="1" x14ac:dyDescent="0.25">
      <c r="A988" s="6"/>
      <c r="F988" s="15"/>
      <c r="G988" s="15"/>
      <c r="H988" s="20"/>
      <c r="I988" s="15"/>
      <c r="J988" s="15"/>
      <c r="L988" s="15"/>
      <c r="M988" s="15"/>
      <c r="N988" s="15"/>
      <c r="O988" s="15"/>
      <c r="P988" s="15"/>
      <c r="Q988" s="15"/>
      <c r="R988" s="15"/>
      <c r="T988" s="10"/>
      <c r="U988" s="15"/>
      <c r="V988" s="20"/>
      <c r="W988" s="80"/>
      <c r="Y988" s="21"/>
      <c r="Z988" s="21"/>
    </row>
    <row r="989" spans="1:26" ht="15.9" customHeight="1" x14ac:dyDescent="0.25">
      <c r="A989" s="6"/>
      <c r="F989" s="15"/>
      <c r="G989" s="15"/>
      <c r="H989" s="20"/>
      <c r="I989" s="15"/>
      <c r="J989" s="15"/>
      <c r="L989" s="15"/>
      <c r="M989" s="15"/>
      <c r="N989" s="15"/>
      <c r="O989" s="15"/>
      <c r="P989" s="15"/>
      <c r="Q989" s="15"/>
      <c r="R989" s="15"/>
      <c r="T989" s="10"/>
      <c r="U989" s="15"/>
      <c r="V989" s="20"/>
      <c r="W989" s="80"/>
      <c r="Y989" s="21"/>
      <c r="Z989" s="21"/>
    </row>
    <row r="990" spans="1:26" ht="15.9" customHeight="1" x14ac:dyDescent="0.25">
      <c r="A990" s="6"/>
      <c r="F990" s="15"/>
      <c r="G990" s="15"/>
      <c r="H990" s="20"/>
      <c r="I990" s="15"/>
      <c r="J990" s="15"/>
      <c r="L990" s="15"/>
      <c r="M990" s="15"/>
      <c r="N990" s="15"/>
      <c r="O990" s="15"/>
      <c r="P990" s="15"/>
      <c r="Q990" s="15"/>
      <c r="R990" s="15"/>
      <c r="T990" s="10"/>
      <c r="U990" s="15"/>
      <c r="V990" s="20"/>
      <c r="W990" s="80"/>
      <c r="Y990" s="21"/>
      <c r="Z990" s="21"/>
    </row>
    <row r="991" spans="1:26" ht="15.9" customHeight="1" x14ac:dyDescent="0.25">
      <c r="A991" s="6"/>
      <c r="F991" s="15"/>
      <c r="G991" s="15"/>
      <c r="H991" s="20"/>
      <c r="I991" s="15"/>
      <c r="J991" s="15"/>
      <c r="L991" s="15"/>
      <c r="M991" s="15"/>
      <c r="N991" s="15"/>
      <c r="O991" s="15"/>
      <c r="P991" s="15"/>
      <c r="Q991" s="15"/>
      <c r="R991" s="15"/>
      <c r="T991" s="10"/>
      <c r="U991" s="15"/>
      <c r="V991" s="20"/>
      <c r="W991" s="80"/>
      <c r="Y991" s="21"/>
      <c r="Z991" s="21"/>
    </row>
    <row r="992" spans="1:26" ht="15.9" customHeight="1" x14ac:dyDescent="0.25">
      <c r="A992" s="6"/>
      <c r="F992" s="15"/>
      <c r="G992" s="15"/>
      <c r="H992" s="20"/>
      <c r="I992" s="15"/>
      <c r="J992" s="15"/>
      <c r="L992" s="15"/>
      <c r="M992" s="15"/>
      <c r="N992" s="15"/>
      <c r="O992" s="15"/>
      <c r="P992" s="15"/>
      <c r="Q992" s="15"/>
      <c r="R992" s="15"/>
      <c r="T992" s="10"/>
      <c r="U992" s="15"/>
      <c r="V992" s="20"/>
      <c r="W992" s="80"/>
      <c r="Y992" s="21"/>
      <c r="Z992" s="21"/>
    </row>
    <row r="993" spans="1:26" ht="15.9" customHeight="1" x14ac:dyDescent="0.25">
      <c r="A993" s="6"/>
      <c r="F993" s="15"/>
      <c r="G993" s="15"/>
      <c r="H993" s="20"/>
      <c r="I993" s="15"/>
      <c r="J993" s="15"/>
      <c r="L993" s="15"/>
      <c r="M993" s="15"/>
      <c r="N993" s="15"/>
      <c r="O993" s="15"/>
      <c r="P993" s="15"/>
      <c r="Q993" s="15"/>
      <c r="R993" s="15"/>
      <c r="T993" s="10"/>
      <c r="U993" s="15"/>
      <c r="V993" s="20"/>
      <c r="W993" s="80"/>
      <c r="Y993" s="21"/>
      <c r="Z993" s="21"/>
    </row>
    <row r="994" spans="1:26" ht="15.9" customHeight="1" x14ac:dyDescent="0.25">
      <c r="A994" s="6"/>
      <c r="F994" s="15"/>
      <c r="G994" s="15"/>
      <c r="H994" s="20"/>
      <c r="I994" s="15"/>
      <c r="J994" s="15"/>
      <c r="L994" s="15"/>
      <c r="M994" s="15"/>
      <c r="N994" s="15"/>
      <c r="O994" s="15"/>
      <c r="P994" s="15"/>
      <c r="Q994" s="15"/>
      <c r="R994" s="15"/>
      <c r="T994" s="10"/>
      <c r="U994" s="15"/>
      <c r="V994" s="20"/>
      <c r="W994" s="80"/>
      <c r="Y994" s="21"/>
      <c r="Z994" s="21"/>
    </row>
    <row r="995" spans="1:26" ht="15.9" customHeight="1" x14ac:dyDescent="0.25">
      <c r="A995" s="6"/>
      <c r="F995" s="15"/>
      <c r="G995" s="15"/>
      <c r="H995" s="20"/>
      <c r="I995" s="15"/>
      <c r="J995" s="15"/>
      <c r="L995" s="15"/>
      <c r="M995" s="15"/>
      <c r="N995" s="15"/>
      <c r="O995" s="15"/>
      <c r="P995" s="15"/>
      <c r="Q995" s="15"/>
      <c r="R995" s="15"/>
      <c r="T995" s="10"/>
      <c r="U995" s="15"/>
      <c r="V995" s="20"/>
      <c r="W995" s="80"/>
      <c r="Y995" s="21"/>
      <c r="Z995" s="21"/>
    </row>
    <row r="996" spans="1:26" ht="15.9" customHeight="1" x14ac:dyDescent="0.25">
      <c r="A996" s="6"/>
      <c r="F996" s="15"/>
      <c r="G996" s="15"/>
      <c r="H996" s="20"/>
      <c r="I996" s="15"/>
      <c r="J996" s="15"/>
      <c r="L996" s="15"/>
      <c r="M996" s="15"/>
      <c r="N996" s="15"/>
      <c r="O996" s="15"/>
      <c r="P996" s="15"/>
      <c r="Q996" s="15"/>
      <c r="R996" s="15"/>
      <c r="T996" s="10"/>
      <c r="U996" s="15"/>
      <c r="V996" s="20"/>
      <c r="W996" s="80"/>
      <c r="Y996" s="21"/>
      <c r="Z996" s="21"/>
    </row>
    <row r="997" spans="1:26" ht="15.9" customHeight="1" x14ac:dyDescent="0.25">
      <c r="A997" s="6"/>
      <c r="F997" s="15"/>
      <c r="G997" s="15"/>
      <c r="H997" s="20"/>
      <c r="I997" s="15"/>
      <c r="J997" s="15"/>
      <c r="L997" s="15"/>
      <c r="M997" s="15"/>
      <c r="N997" s="15"/>
      <c r="O997" s="15"/>
      <c r="P997" s="15"/>
      <c r="Q997" s="15"/>
      <c r="R997" s="15"/>
      <c r="T997" s="10"/>
      <c r="U997" s="15"/>
      <c r="V997" s="20"/>
      <c r="W997" s="80"/>
      <c r="Y997" s="21"/>
      <c r="Z997" s="21"/>
    </row>
    <row r="998" spans="1:26" ht="15.9" customHeight="1" x14ac:dyDescent="0.25">
      <c r="A998" s="6"/>
      <c r="F998" s="15"/>
      <c r="G998" s="15"/>
      <c r="H998" s="20"/>
      <c r="I998" s="15"/>
      <c r="J998" s="15"/>
      <c r="L998" s="15"/>
      <c r="M998" s="15"/>
      <c r="N998" s="15"/>
      <c r="O998" s="15"/>
      <c r="P998" s="15"/>
      <c r="Q998" s="15"/>
      <c r="R998" s="15"/>
      <c r="T998" s="10"/>
      <c r="U998" s="15"/>
      <c r="V998" s="20"/>
      <c r="W998" s="80"/>
      <c r="Y998" s="21"/>
      <c r="Z998" s="21"/>
    </row>
    <row r="999" spans="1:26" ht="15.9" customHeight="1" x14ac:dyDescent="0.25">
      <c r="A999" s="6"/>
      <c r="F999" s="15"/>
      <c r="G999" s="15"/>
      <c r="H999" s="20"/>
      <c r="I999" s="15"/>
      <c r="J999" s="15"/>
      <c r="L999" s="15"/>
      <c r="M999" s="15"/>
      <c r="N999" s="15"/>
      <c r="O999" s="15"/>
      <c r="P999" s="15"/>
      <c r="Q999" s="15"/>
      <c r="R999" s="15"/>
      <c r="T999" s="10"/>
      <c r="U999" s="15"/>
      <c r="V999" s="20"/>
      <c r="W999" s="80"/>
      <c r="Y999" s="21"/>
      <c r="Z999" s="21"/>
    </row>
    <row r="1000" spans="1:26" ht="15.9" customHeight="1" x14ac:dyDescent="0.25">
      <c r="A1000" s="6"/>
      <c r="F1000" s="15"/>
      <c r="G1000" s="15"/>
      <c r="H1000" s="20"/>
      <c r="I1000" s="15"/>
      <c r="J1000" s="15"/>
      <c r="L1000" s="15"/>
      <c r="M1000" s="15"/>
      <c r="N1000" s="15"/>
      <c r="O1000" s="15"/>
      <c r="P1000" s="15"/>
      <c r="Q1000" s="15"/>
      <c r="R1000" s="15"/>
      <c r="T1000" s="10"/>
      <c r="U1000" s="15"/>
      <c r="V1000" s="20"/>
      <c r="W1000" s="80"/>
      <c r="Y1000" s="21"/>
      <c r="Z1000" s="21"/>
    </row>
    <row r="1001" spans="1:26" ht="15.9" customHeight="1" x14ac:dyDescent="0.25">
      <c r="A1001" s="6"/>
      <c r="F1001" s="15"/>
      <c r="G1001" s="15"/>
      <c r="H1001" s="20"/>
      <c r="I1001" s="15"/>
      <c r="J1001" s="15"/>
      <c r="L1001" s="15"/>
      <c r="M1001" s="15"/>
      <c r="N1001" s="15"/>
      <c r="O1001" s="15"/>
      <c r="P1001" s="15"/>
      <c r="Q1001" s="15"/>
      <c r="R1001" s="15"/>
      <c r="T1001" s="10"/>
      <c r="U1001" s="15"/>
      <c r="V1001" s="20"/>
      <c r="W1001" s="80"/>
      <c r="Y1001" s="21"/>
      <c r="Z1001" s="21"/>
    </row>
    <row r="1002" spans="1:26" ht="15.9" customHeight="1" x14ac:dyDescent="0.25">
      <c r="A1002" s="6"/>
      <c r="F1002" s="15"/>
      <c r="G1002" s="15"/>
      <c r="H1002" s="20"/>
      <c r="I1002" s="15"/>
      <c r="J1002" s="15"/>
      <c r="L1002" s="15"/>
      <c r="M1002" s="15"/>
      <c r="N1002" s="15"/>
      <c r="O1002" s="15"/>
      <c r="P1002" s="15"/>
      <c r="Q1002" s="15"/>
      <c r="R1002" s="15"/>
      <c r="T1002" s="10"/>
      <c r="U1002" s="15"/>
      <c r="V1002" s="20"/>
      <c r="W1002" s="80"/>
      <c r="Y1002" s="21"/>
      <c r="Z1002" s="21"/>
    </row>
    <row r="1003" spans="1:26" ht="15.9" customHeight="1" x14ac:dyDescent="0.25">
      <c r="A1003" s="6"/>
      <c r="F1003" s="15"/>
      <c r="G1003" s="15"/>
      <c r="H1003" s="20"/>
      <c r="I1003" s="15"/>
      <c r="J1003" s="15"/>
      <c r="L1003" s="15"/>
      <c r="M1003" s="15"/>
      <c r="N1003" s="15"/>
      <c r="O1003" s="15"/>
      <c r="P1003" s="15"/>
      <c r="Q1003" s="15"/>
      <c r="R1003" s="15"/>
      <c r="T1003" s="10"/>
      <c r="U1003" s="15"/>
      <c r="V1003" s="20"/>
      <c r="W1003" s="80"/>
      <c r="Y1003" s="21"/>
      <c r="Z1003" s="21"/>
    </row>
    <row r="1004" spans="1:26" ht="15.9" customHeight="1" x14ac:dyDescent="0.25">
      <c r="A1004" s="6"/>
      <c r="F1004" s="15"/>
      <c r="G1004" s="15"/>
      <c r="H1004" s="20"/>
      <c r="I1004" s="15"/>
      <c r="J1004" s="15"/>
      <c r="L1004" s="15"/>
      <c r="M1004" s="15"/>
      <c r="N1004" s="15"/>
      <c r="O1004" s="15"/>
      <c r="P1004" s="15"/>
      <c r="Q1004" s="15"/>
      <c r="R1004" s="15"/>
      <c r="T1004" s="10"/>
      <c r="U1004" s="15"/>
      <c r="V1004" s="20"/>
      <c r="W1004" s="80"/>
      <c r="Y1004" s="21"/>
      <c r="Z1004" s="21"/>
    </row>
    <row r="1005" spans="1:26" ht="15.9" customHeight="1" x14ac:dyDescent="0.25">
      <c r="A1005" s="6"/>
      <c r="F1005" s="15"/>
      <c r="G1005" s="15"/>
      <c r="H1005" s="20"/>
      <c r="I1005" s="15"/>
      <c r="J1005" s="15"/>
      <c r="L1005" s="15"/>
      <c r="M1005" s="15"/>
      <c r="N1005" s="15"/>
      <c r="O1005" s="15"/>
      <c r="P1005" s="15"/>
      <c r="Q1005" s="15"/>
      <c r="R1005" s="15"/>
      <c r="T1005" s="10"/>
      <c r="U1005" s="15"/>
      <c r="V1005" s="20"/>
      <c r="W1005" s="80"/>
      <c r="Y1005" s="21"/>
      <c r="Z1005" s="21"/>
    </row>
    <row r="1006" spans="1:26" ht="15.9" customHeight="1" x14ac:dyDescent="0.25">
      <c r="A1006" s="6"/>
      <c r="F1006" s="15"/>
      <c r="G1006" s="15"/>
      <c r="H1006" s="20"/>
      <c r="I1006" s="15"/>
      <c r="J1006" s="15"/>
      <c r="L1006" s="15"/>
      <c r="M1006" s="15"/>
      <c r="N1006" s="15"/>
      <c r="O1006" s="15"/>
      <c r="P1006" s="15"/>
      <c r="Q1006" s="15"/>
      <c r="R1006" s="15"/>
      <c r="T1006" s="10"/>
      <c r="U1006" s="15"/>
      <c r="V1006" s="20"/>
      <c r="W1006" s="80"/>
      <c r="Y1006" s="21"/>
      <c r="Z1006" s="21"/>
    </row>
    <row r="1007" spans="1:26" ht="15.9" customHeight="1" x14ac:dyDescent="0.25">
      <c r="A1007" s="6"/>
      <c r="F1007" s="15"/>
      <c r="G1007" s="15"/>
      <c r="H1007" s="20"/>
      <c r="I1007" s="15"/>
      <c r="J1007" s="15"/>
      <c r="L1007" s="15"/>
      <c r="M1007" s="15"/>
      <c r="N1007" s="15"/>
      <c r="O1007" s="15"/>
      <c r="P1007" s="15"/>
      <c r="Q1007" s="15"/>
      <c r="R1007" s="15"/>
      <c r="T1007" s="10"/>
      <c r="U1007" s="15"/>
      <c r="V1007" s="20"/>
      <c r="W1007" s="80"/>
      <c r="Y1007" s="21"/>
      <c r="Z1007" s="21"/>
    </row>
    <row r="1008" spans="1:26" ht="15.9" customHeight="1" x14ac:dyDescent="0.25">
      <c r="A1008" s="6"/>
      <c r="F1008" s="15"/>
      <c r="G1008" s="15"/>
      <c r="H1008" s="20"/>
      <c r="I1008" s="15"/>
      <c r="J1008" s="15"/>
      <c r="L1008" s="15"/>
      <c r="M1008" s="15"/>
      <c r="N1008" s="15"/>
      <c r="O1008" s="15"/>
      <c r="P1008" s="15"/>
      <c r="Q1008" s="15"/>
      <c r="R1008" s="15"/>
      <c r="T1008" s="10"/>
      <c r="U1008" s="15"/>
      <c r="V1008" s="20"/>
      <c r="W1008" s="80"/>
      <c r="Y1008" s="21"/>
      <c r="Z1008" s="21"/>
    </row>
    <row r="1009" spans="1:26" ht="15.9" customHeight="1" x14ac:dyDescent="0.25">
      <c r="A1009" s="6"/>
      <c r="F1009" s="15"/>
      <c r="G1009" s="15"/>
      <c r="H1009" s="20"/>
      <c r="I1009" s="15"/>
      <c r="J1009" s="15"/>
      <c r="L1009" s="15"/>
      <c r="M1009" s="15"/>
      <c r="N1009" s="15"/>
      <c r="O1009" s="15"/>
      <c r="P1009" s="15"/>
      <c r="Q1009" s="15"/>
      <c r="R1009" s="15"/>
      <c r="T1009" s="10"/>
      <c r="U1009" s="15"/>
      <c r="V1009" s="20"/>
      <c r="W1009" s="80"/>
      <c r="Y1009" s="21"/>
      <c r="Z1009" s="21"/>
    </row>
    <row r="1010" spans="1:26" ht="15.9" customHeight="1" x14ac:dyDescent="0.25">
      <c r="A1010" s="6"/>
      <c r="F1010" s="15"/>
      <c r="G1010" s="15"/>
      <c r="H1010" s="20"/>
      <c r="I1010" s="15"/>
      <c r="J1010" s="15"/>
      <c r="L1010" s="15"/>
      <c r="M1010" s="15"/>
      <c r="N1010" s="15"/>
      <c r="O1010" s="15"/>
      <c r="P1010" s="15"/>
      <c r="Q1010" s="15"/>
      <c r="R1010" s="15"/>
      <c r="T1010" s="10"/>
      <c r="U1010" s="15"/>
      <c r="V1010" s="20"/>
      <c r="W1010" s="80"/>
      <c r="Y1010" s="21"/>
      <c r="Z1010" s="21"/>
    </row>
    <row r="1011" spans="1:26" ht="15.9" customHeight="1" x14ac:dyDescent="0.25">
      <c r="A1011" s="6"/>
      <c r="F1011" s="15"/>
      <c r="G1011" s="15"/>
      <c r="H1011" s="20"/>
      <c r="I1011" s="15"/>
      <c r="J1011" s="15"/>
      <c r="L1011" s="15"/>
      <c r="M1011" s="15"/>
      <c r="N1011" s="15"/>
      <c r="O1011" s="15"/>
      <c r="P1011" s="15"/>
      <c r="Q1011" s="15"/>
      <c r="R1011" s="15"/>
      <c r="T1011" s="10"/>
      <c r="U1011" s="15"/>
      <c r="V1011" s="20"/>
      <c r="W1011" s="80"/>
      <c r="Y1011" s="21"/>
      <c r="Z1011" s="21"/>
    </row>
    <row r="1012" spans="1:26" ht="15.9" customHeight="1" x14ac:dyDescent="0.25">
      <c r="A1012" s="6"/>
      <c r="F1012" s="15"/>
      <c r="G1012" s="15"/>
      <c r="H1012" s="20"/>
      <c r="I1012" s="15"/>
      <c r="J1012" s="15"/>
      <c r="L1012" s="15"/>
      <c r="M1012" s="15"/>
      <c r="N1012" s="15"/>
      <c r="O1012" s="15"/>
      <c r="P1012" s="15"/>
      <c r="Q1012" s="15"/>
      <c r="R1012" s="15"/>
      <c r="T1012" s="10"/>
      <c r="U1012" s="15"/>
      <c r="V1012" s="20"/>
      <c r="W1012" s="80"/>
      <c r="Y1012" s="21"/>
      <c r="Z1012" s="21"/>
    </row>
    <row r="1013" spans="1:26" ht="15.9" customHeight="1" x14ac:dyDescent="0.25">
      <c r="A1013" s="6"/>
      <c r="F1013" s="15"/>
      <c r="G1013" s="15"/>
      <c r="H1013" s="20"/>
      <c r="I1013" s="15"/>
      <c r="J1013" s="15"/>
      <c r="L1013" s="15"/>
      <c r="M1013" s="15"/>
      <c r="N1013" s="15"/>
      <c r="O1013" s="15"/>
      <c r="P1013" s="15"/>
      <c r="Q1013" s="15"/>
      <c r="R1013" s="15"/>
      <c r="T1013" s="10"/>
      <c r="U1013" s="15"/>
      <c r="V1013" s="20"/>
      <c r="W1013" s="80"/>
      <c r="Y1013" s="21"/>
      <c r="Z1013" s="21"/>
    </row>
    <row r="1014" spans="1:26" ht="15.9" customHeight="1" x14ac:dyDescent="0.25">
      <c r="A1014" s="6"/>
      <c r="F1014" s="15"/>
      <c r="G1014" s="15"/>
      <c r="H1014" s="20"/>
      <c r="I1014" s="15"/>
      <c r="J1014" s="15"/>
      <c r="L1014" s="15"/>
      <c r="M1014" s="15"/>
      <c r="N1014" s="15"/>
      <c r="O1014" s="15"/>
      <c r="P1014" s="15"/>
      <c r="Q1014" s="15"/>
      <c r="R1014" s="15"/>
      <c r="T1014" s="10"/>
      <c r="U1014" s="15"/>
      <c r="V1014" s="20"/>
      <c r="W1014" s="80"/>
      <c r="Y1014" s="21"/>
      <c r="Z1014" s="21"/>
    </row>
    <row r="1015" spans="1:26" ht="15.9" customHeight="1" x14ac:dyDescent="0.25">
      <c r="A1015" s="6"/>
      <c r="F1015" s="15"/>
      <c r="G1015" s="15"/>
      <c r="H1015" s="20"/>
      <c r="I1015" s="15"/>
      <c r="J1015" s="15"/>
      <c r="L1015" s="15"/>
      <c r="M1015" s="15"/>
      <c r="N1015" s="15"/>
      <c r="O1015" s="15"/>
      <c r="P1015" s="15"/>
      <c r="Q1015" s="15"/>
      <c r="R1015" s="15"/>
      <c r="T1015" s="10"/>
      <c r="U1015" s="15"/>
      <c r="V1015" s="20"/>
      <c r="W1015" s="80"/>
      <c r="Y1015" s="21"/>
      <c r="Z1015" s="21"/>
    </row>
    <row r="1016" spans="1:26" ht="15.9" customHeight="1" x14ac:dyDescent="0.25">
      <c r="A1016" s="6"/>
      <c r="F1016" s="15"/>
      <c r="G1016" s="15"/>
      <c r="H1016" s="20"/>
      <c r="I1016" s="15"/>
      <c r="J1016" s="15"/>
      <c r="L1016" s="15"/>
      <c r="M1016" s="15"/>
      <c r="N1016" s="15"/>
      <c r="O1016" s="15"/>
      <c r="P1016" s="15"/>
      <c r="Q1016" s="15"/>
      <c r="R1016" s="15"/>
      <c r="T1016" s="10"/>
      <c r="U1016" s="15"/>
      <c r="V1016" s="20"/>
      <c r="W1016" s="80"/>
      <c r="Y1016" s="21"/>
      <c r="Z1016" s="21"/>
    </row>
    <row r="1017" spans="1:26" ht="15.9" customHeight="1" x14ac:dyDescent="0.25">
      <c r="A1017" s="6"/>
      <c r="F1017" s="15"/>
      <c r="G1017" s="15"/>
      <c r="H1017" s="20"/>
      <c r="I1017" s="15"/>
      <c r="J1017" s="15"/>
      <c r="L1017" s="15"/>
      <c r="M1017" s="15"/>
      <c r="N1017" s="15"/>
      <c r="O1017" s="15"/>
      <c r="P1017" s="15"/>
      <c r="Q1017" s="15"/>
      <c r="R1017" s="15"/>
      <c r="T1017" s="10"/>
      <c r="U1017" s="15"/>
      <c r="V1017" s="20"/>
      <c r="W1017" s="80"/>
      <c r="Y1017" s="21"/>
      <c r="Z1017" s="21"/>
    </row>
    <row r="1018" spans="1:26" ht="15.9" customHeight="1" x14ac:dyDescent="0.25">
      <c r="A1018" s="6"/>
      <c r="F1018" s="15"/>
      <c r="G1018" s="15"/>
      <c r="H1018" s="20"/>
      <c r="I1018" s="15"/>
      <c r="J1018" s="15"/>
      <c r="L1018" s="15"/>
      <c r="M1018" s="15"/>
      <c r="N1018" s="15"/>
      <c r="O1018" s="15"/>
      <c r="P1018" s="15"/>
      <c r="Q1018" s="15"/>
      <c r="R1018" s="15"/>
      <c r="T1018" s="10"/>
      <c r="U1018" s="15"/>
      <c r="V1018" s="20"/>
      <c r="W1018" s="80"/>
      <c r="Y1018" s="21"/>
      <c r="Z1018" s="21"/>
    </row>
    <row r="1019" spans="1:26" ht="15.9" customHeight="1" x14ac:dyDescent="0.25">
      <c r="A1019" s="6"/>
      <c r="F1019" s="15"/>
      <c r="G1019" s="15"/>
      <c r="H1019" s="20"/>
      <c r="I1019" s="15"/>
      <c r="J1019" s="15"/>
      <c r="L1019" s="15"/>
      <c r="M1019" s="15"/>
      <c r="N1019" s="15"/>
      <c r="O1019" s="15"/>
      <c r="P1019" s="15"/>
      <c r="Q1019" s="15"/>
      <c r="R1019" s="15"/>
      <c r="T1019" s="10"/>
      <c r="U1019" s="15"/>
      <c r="V1019" s="20"/>
      <c r="W1019" s="80"/>
      <c r="Y1019" s="21"/>
      <c r="Z1019" s="21"/>
    </row>
    <row r="1020" spans="1:26" ht="15.9" customHeight="1" x14ac:dyDescent="0.25">
      <c r="A1020" s="6"/>
      <c r="F1020" s="15"/>
      <c r="G1020" s="15"/>
      <c r="H1020" s="20"/>
      <c r="I1020" s="15"/>
      <c r="J1020" s="15"/>
      <c r="L1020" s="15"/>
      <c r="M1020" s="15"/>
      <c r="N1020" s="15"/>
      <c r="O1020" s="15"/>
      <c r="P1020" s="15"/>
      <c r="Q1020" s="15"/>
      <c r="R1020" s="15"/>
      <c r="T1020" s="10"/>
      <c r="U1020" s="15"/>
      <c r="V1020" s="20"/>
      <c r="W1020" s="80"/>
      <c r="Y1020" s="21"/>
      <c r="Z1020" s="21"/>
    </row>
    <row r="1021" spans="1:26" ht="15.9" customHeight="1" x14ac:dyDescent="0.25">
      <c r="A1021" s="6"/>
      <c r="F1021" s="15"/>
      <c r="G1021" s="15"/>
      <c r="H1021" s="20"/>
      <c r="I1021" s="15"/>
      <c r="J1021" s="15"/>
      <c r="L1021" s="15"/>
      <c r="M1021" s="15"/>
      <c r="N1021" s="15"/>
      <c r="O1021" s="15"/>
      <c r="P1021" s="15"/>
      <c r="Q1021" s="15"/>
      <c r="R1021" s="15"/>
      <c r="T1021" s="10"/>
      <c r="U1021" s="15"/>
      <c r="V1021" s="20"/>
      <c r="W1021" s="80"/>
      <c r="Y1021" s="21"/>
      <c r="Z1021" s="21"/>
    </row>
    <row r="1022" spans="1:26" ht="15.9" customHeight="1" x14ac:dyDescent="0.25">
      <c r="A1022" s="6"/>
      <c r="F1022" s="15"/>
      <c r="G1022" s="15"/>
      <c r="H1022" s="20"/>
      <c r="I1022" s="15"/>
      <c r="J1022" s="15"/>
      <c r="L1022" s="15"/>
      <c r="M1022" s="15"/>
      <c r="N1022" s="15"/>
      <c r="O1022" s="15"/>
      <c r="P1022" s="15"/>
      <c r="Q1022" s="15"/>
      <c r="R1022" s="15"/>
      <c r="T1022" s="10"/>
      <c r="U1022" s="15"/>
      <c r="V1022" s="20"/>
      <c r="W1022" s="80"/>
      <c r="Y1022" s="21"/>
      <c r="Z1022" s="21"/>
    </row>
    <row r="1023" spans="1:26" ht="15.9" customHeight="1" x14ac:dyDescent="0.25">
      <c r="A1023" s="6"/>
      <c r="F1023" s="15"/>
      <c r="G1023" s="15"/>
      <c r="H1023" s="20"/>
      <c r="I1023" s="15"/>
      <c r="J1023" s="15"/>
      <c r="L1023" s="15"/>
      <c r="M1023" s="15"/>
      <c r="N1023" s="15"/>
      <c r="O1023" s="15"/>
      <c r="P1023" s="15"/>
      <c r="Q1023" s="15"/>
      <c r="R1023" s="15"/>
      <c r="T1023" s="10"/>
      <c r="U1023" s="15"/>
      <c r="V1023" s="20"/>
      <c r="W1023" s="80"/>
      <c r="Y1023" s="21"/>
      <c r="Z1023" s="21"/>
    </row>
    <row r="1024" spans="1:26" ht="15.9" customHeight="1" x14ac:dyDescent="0.25">
      <c r="A1024" s="6"/>
      <c r="F1024" s="15"/>
      <c r="G1024" s="15"/>
      <c r="H1024" s="20"/>
      <c r="I1024" s="15"/>
      <c r="J1024" s="15"/>
      <c r="L1024" s="15"/>
      <c r="M1024" s="15"/>
      <c r="N1024" s="15"/>
      <c r="O1024" s="15"/>
      <c r="P1024" s="15"/>
      <c r="Q1024" s="15"/>
      <c r="R1024" s="15"/>
      <c r="T1024" s="10"/>
      <c r="U1024" s="15"/>
      <c r="V1024" s="20"/>
      <c r="W1024" s="80"/>
      <c r="Y1024" s="21"/>
      <c r="Z1024" s="21"/>
    </row>
    <row r="1025" spans="1:26" ht="15.9" customHeight="1" x14ac:dyDescent="0.25">
      <c r="A1025" s="22"/>
      <c r="B1025" s="8"/>
      <c r="C1025" s="8"/>
      <c r="D1025" s="8"/>
      <c r="E1025" s="8"/>
      <c r="F1025" s="28"/>
      <c r="G1025" s="28"/>
      <c r="H1025" s="9"/>
      <c r="I1025" s="28"/>
      <c r="J1025" s="28"/>
      <c r="K1025" s="8"/>
      <c r="L1025" s="28"/>
      <c r="M1025" s="28"/>
      <c r="N1025" s="28"/>
      <c r="O1025" s="28"/>
      <c r="P1025" s="28"/>
      <c r="Q1025" s="28"/>
      <c r="R1025" s="28"/>
      <c r="S1025" s="8"/>
      <c r="T1025" s="8"/>
      <c r="U1025" s="28"/>
      <c r="V1025" s="9"/>
      <c r="W1025" s="81"/>
      <c r="X1025" s="8"/>
      <c r="Y1025" s="23"/>
      <c r="Z1025" s="23"/>
    </row>
  </sheetData>
  <phoneticPr fontId="15"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C4150-22B5-46D4-9626-B3D4523563E7}">
  <sheetPr>
    <tabColor theme="7" tint="0.79998168889431442"/>
  </sheetPr>
  <dimension ref="A1:Q17"/>
  <sheetViews>
    <sheetView topLeftCell="B1" zoomScaleNormal="100" workbookViewId="0">
      <selection activeCell="Q8" sqref="Q8"/>
    </sheetView>
  </sheetViews>
  <sheetFormatPr defaultColWidth="8.90625" defaultRowHeight="15" x14ac:dyDescent="0.25"/>
  <cols>
    <col min="1" max="1" width="8.90625" style="94"/>
    <col min="2" max="3" width="19.6328125" style="94" customWidth="1"/>
    <col min="4" max="4" width="23.1796875" style="94" customWidth="1"/>
    <col min="5" max="13" width="8.90625" style="94"/>
    <col min="14" max="15" width="24.1796875" style="94" customWidth="1"/>
    <col min="16" max="16384" width="8.90625" style="94"/>
  </cols>
  <sheetData>
    <row r="1" spans="1:17" s="173" customFormat="1" ht="14.1" customHeight="1" x14ac:dyDescent="0.25">
      <c r="A1" s="173" t="s">
        <v>1627</v>
      </c>
      <c r="B1" s="173" t="s">
        <v>38</v>
      </c>
      <c r="C1" s="173" t="s">
        <v>39</v>
      </c>
      <c r="D1" s="173" t="s">
        <v>40</v>
      </c>
      <c r="E1" s="173" t="s">
        <v>1628</v>
      </c>
      <c r="F1" s="173" t="s">
        <v>1984</v>
      </c>
      <c r="G1" s="173" t="s">
        <v>1985</v>
      </c>
      <c r="H1" s="173" t="s">
        <v>1629</v>
      </c>
      <c r="I1" s="173" t="s">
        <v>1630</v>
      </c>
      <c r="J1" s="173" t="s">
        <v>1631</v>
      </c>
      <c r="K1" s="173" t="s">
        <v>44</v>
      </c>
      <c r="L1" s="173" t="s">
        <v>57</v>
      </c>
      <c r="M1" s="173" t="s">
        <v>1632</v>
      </c>
      <c r="N1" s="173" t="s">
        <v>59</v>
      </c>
      <c r="O1" s="173" t="s">
        <v>60</v>
      </c>
      <c r="P1" s="173" t="s">
        <v>1633</v>
      </c>
      <c r="Q1" s="173" t="s">
        <v>61</v>
      </c>
    </row>
    <row r="2" spans="1:17" s="15" customFormat="1" ht="12.9" customHeight="1" x14ac:dyDescent="0.25">
      <c r="A2" s="15" t="s">
        <v>1634</v>
      </c>
      <c r="B2" s="15" t="s">
        <v>1635</v>
      </c>
      <c r="C2" s="15" t="s">
        <v>289</v>
      </c>
      <c r="D2" s="15" t="s">
        <v>1636</v>
      </c>
      <c r="E2" s="15" t="s">
        <v>1637</v>
      </c>
      <c r="F2" s="15" t="s">
        <v>28</v>
      </c>
      <c r="G2" s="15" t="s">
        <v>28</v>
      </c>
      <c r="H2" s="15" t="s">
        <v>1638</v>
      </c>
      <c r="I2" s="15" t="s">
        <v>28</v>
      </c>
      <c r="J2" s="15" t="s">
        <v>30</v>
      </c>
      <c r="K2" s="15" t="s">
        <v>86</v>
      </c>
      <c r="L2" s="15" t="s">
        <v>90</v>
      </c>
      <c r="M2" s="15" t="s">
        <v>1639</v>
      </c>
      <c r="N2" s="15" t="s">
        <v>1640</v>
      </c>
      <c r="O2" s="15" t="s">
        <v>1641</v>
      </c>
      <c r="P2" s="15" t="s">
        <v>1642</v>
      </c>
      <c r="Q2" s="15" t="s">
        <v>1643</v>
      </c>
    </row>
    <row r="3" spans="1:17" s="15" customFormat="1" ht="12.9" customHeight="1" x14ac:dyDescent="0.25">
      <c r="A3" s="15" t="s">
        <v>1634</v>
      </c>
      <c r="B3" s="15" t="s">
        <v>104</v>
      </c>
      <c r="C3" s="15" t="s">
        <v>105</v>
      </c>
      <c r="D3" s="15" t="s">
        <v>1644</v>
      </c>
      <c r="E3" s="15">
        <v>342</v>
      </c>
      <c r="F3" s="15">
        <v>295</v>
      </c>
      <c r="G3" s="15">
        <v>397.1</v>
      </c>
      <c r="H3" s="15" t="s">
        <v>1645</v>
      </c>
      <c r="I3" s="15">
        <v>0.85</v>
      </c>
      <c r="J3" s="15">
        <v>402</v>
      </c>
      <c r="K3" s="15" t="s">
        <v>68</v>
      </c>
      <c r="L3" s="15" t="s">
        <v>90</v>
      </c>
      <c r="M3" s="15" t="s">
        <v>1646</v>
      </c>
      <c r="N3" s="15" t="s">
        <v>1647</v>
      </c>
      <c r="O3" s="15" t="s">
        <v>1648</v>
      </c>
      <c r="P3" s="15" t="s">
        <v>1642</v>
      </c>
      <c r="Q3" s="15" t="s">
        <v>1649</v>
      </c>
    </row>
    <row r="4" spans="1:17" s="15" customFormat="1" ht="12.9" customHeight="1" x14ac:dyDescent="0.25">
      <c r="A4" s="15" t="s">
        <v>1634</v>
      </c>
      <c r="B4" s="15" t="s">
        <v>104</v>
      </c>
      <c r="C4" s="15" t="s">
        <v>105</v>
      </c>
      <c r="D4" s="15" t="s">
        <v>1650</v>
      </c>
      <c r="E4" s="15">
        <v>239</v>
      </c>
      <c r="F4" s="15">
        <v>131.69999999999999</v>
      </c>
      <c r="G4" s="15">
        <v>306.10000000000002</v>
      </c>
      <c r="H4" s="15" t="s">
        <v>1651</v>
      </c>
      <c r="I4" s="15">
        <v>0.85</v>
      </c>
      <c r="J4" s="15">
        <v>281</v>
      </c>
      <c r="K4" s="15" t="s">
        <v>68</v>
      </c>
      <c r="L4" s="15" t="s">
        <v>90</v>
      </c>
      <c r="M4" s="15" t="s">
        <v>1652</v>
      </c>
      <c r="N4" s="15" t="s">
        <v>1647</v>
      </c>
      <c r="O4" s="15" t="s">
        <v>1648</v>
      </c>
      <c r="P4" s="15" t="s">
        <v>1642</v>
      </c>
      <c r="Q4" s="15" t="s">
        <v>1649</v>
      </c>
    </row>
    <row r="5" spans="1:17" s="15" customFormat="1" ht="12.9" customHeight="1" x14ac:dyDescent="0.25">
      <c r="A5" s="15" t="s">
        <v>1634</v>
      </c>
      <c r="B5" s="15" t="s">
        <v>104</v>
      </c>
      <c r="C5" s="15" t="s">
        <v>105</v>
      </c>
      <c r="D5" s="15" t="s">
        <v>1653</v>
      </c>
      <c r="E5" s="15">
        <v>151.9</v>
      </c>
      <c r="F5" s="15" t="s">
        <v>32</v>
      </c>
      <c r="G5" s="15">
        <v>228.8</v>
      </c>
      <c r="H5" s="15" t="s">
        <v>1651</v>
      </c>
      <c r="I5" s="15">
        <v>0.85</v>
      </c>
      <c r="J5" s="15">
        <v>179</v>
      </c>
      <c r="K5" s="15" t="s">
        <v>68</v>
      </c>
      <c r="L5" s="15" t="s">
        <v>90</v>
      </c>
      <c r="M5" s="15" t="s">
        <v>1639</v>
      </c>
      <c r="N5" s="15" t="s">
        <v>1647</v>
      </c>
      <c r="O5" s="15" t="s">
        <v>1648</v>
      </c>
      <c r="P5" s="15" t="s">
        <v>1642</v>
      </c>
      <c r="Q5" s="15" t="s">
        <v>1649</v>
      </c>
    </row>
    <row r="6" spans="1:17" s="15" customFormat="1" ht="12.9" customHeight="1" x14ac:dyDescent="0.25">
      <c r="A6" s="15" t="s">
        <v>1634</v>
      </c>
      <c r="B6" s="15" t="s">
        <v>104</v>
      </c>
      <c r="C6" s="15" t="s">
        <v>105</v>
      </c>
      <c r="D6" s="15" t="s">
        <v>1654</v>
      </c>
      <c r="E6" s="15">
        <v>186.7</v>
      </c>
      <c r="F6" s="15">
        <v>22.7</v>
      </c>
      <c r="G6" s="15">
        <v>243</v>
      </c>
      <c r="H6" s="15" t="s">
        <v>1651</v>
      </c>
      <c r="I6" s="15">
        <v>0.85</v>
      </c>
      <c r="J6" s="15">
        <v>220</v>
      </c>
      <c r="K6" s="15" t="s">
        <v>68</v>
      </c>
      <c r="L6" s="15" t="s">
        <v>90</v>
      </c>
      <c r="M6" s="15" t="s">
        <v>1652</v>
      </c>
      <c r="N6" s="15" t="s">
        <v>1647</v>
      </c>
      <c r="O6" s="15" t="s">
        <v>1648</v>
      </c>
      <c r="P6" s="15" t="s">
        <v>1642</v>
      </c>
      <c r="Q6" s="15" t="s">
        <v>1649</v>
      </c>
    </row>
    <row r="7" spans="1:17" s="15" customFormat="1" ht="12.9" customHeight="1" x14ac:dyDescent="0.25">
      <c r="A7" s="15" t="s">
        <v>1634</v>
      </c>
      <c r="B7" s="15" t="s">
        <v>104</v>
      </c>
      <c r="C7" s="15" t="s">
        <v>105</v>
      </c>
      <c r="D7" s="15" t="s">
        <v>1655</v>
      </c>
      <c r="E7" s="15">
        <v>211</v>
      </c>
      <c r="F7" s="15">
        <v>84.51</v>
      </c>
      <c r="G7" s="15">
        <v>268.60000000000002</v>
      </c>
      <c r="H7" s="15" t="s">
        <v>1651</v>
      </c>
      <c r="I7" s="15">
        <v>0.85</v>
      </c>
      <c r="J7" s="15">
        <v>248</v>
      </c>
      <c r="K7" s="15" t="s">
        <v>68</v>
      </c>
      <c r="L7" s="15" t="s">
        <v>76</v>
      </c>
      <c r="M7" s="15" t="s">
        <v>1656</v>
      </c>
      <c r="N7" s="15" t="s">
        <v>1647</v>
      </c>
      <c r="O7" s="15" t="s">
        <v>1648</v>
      </c>
      <c r="P7" s="15" t="s">
        <v>1642</v>
      </c>
      <c r="Q7" s="15" t="s">
        <v>1649</v>
      </c>
    </row>
    <row r="8" spans="1:17" s="15" customFormat="1" ht="12.9" customHeight="1" x14ac:dyDescent="0.25">
      <c r="A8" s="15" t="s">
        <v>1634</v>
      </c>
      <c r="B8" s="15" t="s">
        <v>104</v>
      </c>
      <c r="C8" s="15" t="s">
        <v>105</v>
      </c>
      <c r="D8" s="15" t="s">
        <v>1657</v>
      </c>
      <c r="E8" s="15" t="s">
        <v>1658</v>
      </c>
      <c r="F8" s="15" t="s">
        <v>28</v>
      </c>
      <c r="G8" s="15" t="s">
        <v>28</v>
      </c>
      <c r="H8" s="15" t="s">
        <v>1651</v>
      </c>
      <c r="I8" s="15">
        <v>0.85</v>
      </c>
      <c r="J8" s="15" t="s">
        <v>1659</v>
      </c>
      <c r="K8" s="15" t="s">
        <v>68</v>
      </c>
      <c r="L8" s="15" t="s">
        <v>90</v>
      </c>
      <c r="M8" s="15" t="s">
        <v>1646</v>
      </c>
      <c r="N8" s="15" t="s">
        <v>1647</v>
      </c>
      <c r="O8" s="15" t="s">
        <v>1648</v>
      </c>
      <c r="P8" s="15" t="s">
        <v>1642</v>
      </c>
      <c r="Q8" s="15" t="s">
        <v>1660</v>
      </c>
    </row>
    <row r="9" spans="1:17" s="15" customFormat="1" ht="12.9" customHeight="1" x14ac:dyDescent="0.25">
      <c r="A9" s="15" t="s">
        <v>1634</v>
      </c>
      <c r="B9" s="15" t="s">
        <v>173</v>
      </c>
      <c r="C9" s="15" t="s">
        <v>174</v>
      </c>
      <c r="D9" s="15" t="s">
        <v>1661</v>
      </c>
      <c r="E9" s="15" t="s">
        <v>1662</v>
      </c>
      <c r="F9" s="15" t="s">
        <v>28</v>
      </c>
      <c r="G9" s="15" t="s">
        <v>28</v>
      </c>
      <c r="H9" s="15" t="s">
        <v>1651</v>
      </c>
      <c r="I9" s="15">
        <v>0.85</v>
      </c>
      <c r="J9" s="15" t="s">
        <v>1663</v>
      </c>
      <c r="K9" s="15" t="s">
        <v>68</v>
      </c>
      <c r="L9" s="15" t="s">
        <v>90</v>
      </c>
      <c r="M9" s="15" t="s">
        <v>1646</v>
      </c>
      <c r="N9" s="15" t="s">
        <v>1647</v>
      </c>
      <c r="O9" s="15" t="s">
        <v>1648</v>
      </c>
      <c r="P9" s="15" t="s">
        <v>1642</v>
      </c>
      <c r="Q9" s="15" t="s">
        <v>1660</v>
      </c>
    </row>
    <row r="10" spans="1:17" s="15" customFormat="1" ht="12.9" customHeight="1" x14ac:dyDescent="0.25">
      <c r="A10" s="15" t="s">
        <v>1634</v>
      </c>
      <c r="B10" s="15" t="s">
        <v>173</v>
      </c>
      <c r="C10" s="15" t="s">
        <v>174</v>
      </c>
      <c r="D10" s="15" t="s">
        <v>1664</v>
      </c>
      <c r="E10" s="15" t="s">
        <v>1662</v>
      </c>
      <c r="F10" s="15" t="s">
        <v>28</v>
      </c>
      <c r="G10" s="15" t="s">
        <v>28</v>
      </c>
      <c r="H10" s="15" t="s">
        <v>1651</v>
      </c>
      <c r="I10" s="15">
        <v>0.85</v>
      </c>
      <c r="J10" s="15" t="s">
        <v>1663</v>
      </c>
      <c r="K10" s="15" t="s">
        <v>68</v>
      </c>
      <c r="L10" s="15" t="s">
        <v>90</v>
      </c>
      <c r="M10" s="15" t="s">
        <v>1639</v>
      </c>
      <c r="N10" s="15" t="s">
        <v>1647</v>
      </c>
      <c r="O10" s="15" t="s">
        <v>1648</v>
      </c>
      <c r="P10" s="15" t="s">
        <v>1642</v>
      </c>
      <c r="Q10" s="15" t="s">
        <v>1660</v>
      </c>
    </row>
    <row r="11" spans="1:17" s="15" customFormat="1" ht="12.9" customHeight="1" x14ac:dyDescent="0.25">
      <c r="A11" s="15" t="s">
        <v>1634</v>
      </c>
      <c r="B11" s="15" t="s">
        <v>173</v>
      </c>
      <c r="C11" s="15" t="s">
        <v>174</v>
      </c>
      <c r="D11" s="15" t="s">
        <v>1665</v>
      </c>
      <c r="E11" s="15" t="s">
        <v>1662</v>
      </c>
      <c r="F11" s="15" t="s">
        <v>28</v>
      </c>
      <c r="G11" s="15" t="s">
        <v>28</v>
      </c>
      <c r="H11" s="15" t="s">
        <v>1651</v>
      </c>
      <c r="I11" s="15">
        <v>0.85</v>
      </c>
      <c r="J11" s="15" t="s">
        <v>1663</v>
      </c>
      <c r="K11" s="15" t="s">
        <v>68</v>
      </c>
      <c r="L11" s="15" t="s">
        <v>90</v>
      </c>
      <c r="M11" s="15" t="s">
        <v>1666</v>
      </c>
      <c r="N11" s="15" t="s">
        <v>1647</v>
      </c>
      <c r="O11" s="15" t="s">
        <v>1648</v>
      </c>
      <c r="P11" s="15" t="s">
        <v>1642</v>
      </c>
      <c r="Q11" s="15" t="s">
        <v>1660</v>
      </c>
    </row>
    <row r="12" spans="1:17" s="15" customFormat="1" ht="12.9" customHeight="1" x14ac:dyDescent="0.25">
      <c r="A12" s="15" t="s">
        <v>1634</v>
      </c>
      <c r="B12" s="15" t="s">
        <v>173</v>
      </c>
      <c r="C12" s="15" t="s">
        <v>174</v>
      </c>
      <c r="D12" s="15" t="s">
        <v>1667</v>
      </c>
      <c r="E12" s="15" t="s">
        <v>1662</v>
      </c>
      <c r="F12" s="15" t="s">
        <v>28</v>
      </c>
      <c r="G12" s="15" t="s">
        <v>28</v>
      </c>
      <c r="H12" s="15" t="s">
        <v>1651</v>
      </c>
      <c r="I12" s="15">
        <v>0.85</v>
      </c>
      <c r="J12" s="15" t="s">
        <v>1663</v>
      </c>
      <c r="K12" s="15" t="s">
        <v>68</v>
      </c>
      <c r="L12" s="15" t="s">
        <v>90</v>
      </c>
      <c r="M12" s="15" t="s">
        <v>1652</v>
      </c>
      <c r="N12" s="15" t="s">
        <v>1647</v>
      </c>
      <c r="O12" s="15" t="s">
        <v>1648</v>
      </c>
      <c r="P12" s="15" t="s">
        <v>1642</v>
      </c>
      <c r="Q12" s="15" t="s">
        <v>1660</v>
      </c>
    </row>
    <row r="13" spans="1:17" s="15" customFormat="1" ht="12.9" customHeight="1" x14ac:dyDescent="0.25">
      <c r="A13" s="15" t="s">
        <v>1634</v>
      </c>
      <c r="B13" s="15" t="s">
        <v>173</v>
      </c>
      <c r="C13" s="15" t="s">
        <v>174</v>
      </c>
      <c r="D13" s="15" t="s">
        <v>1668</v>
      </c>
      <c r="E13" s="15" t="s">
        <v>1662</v>
      </c>
      <c r="F13" s="15" t="s">
        <v>28</v>
      </c>
      <c r="G13" s="15" t="s">
        <v>28</v>
      </c>
      <c r="H13" s="15" t="s">
        <v>1651</v>
      </c>
      <c r="I13" s="15">
        <v>0.85</v>
      </c>
      <c r="J13" s="15" t="s">
        <v>1663</v>
      </c>
      <c r="K13" s="15" t="s">
        <v>68</v>
      </c>
      <c r="L13" s="15" t="s">
        <v>90</v>
      </c>
      <c r="M13" s="15" t="s">
        <v>1652</v>
      </c>
      <c r="N13" s="15" t="s">
        <v>1647</v>
      </c>
      <c r="O13" s="15" t="s">
        <v>1648</v>
      </c>
      <c r="P13" s="15" t="s">
        <v>1642</v>
      </c>
      <c r="Q13" s="15" t="s">
        <v>1660</v>
      </c>
    </row>
    <row r="14" spans="1:17" s="15" customFormat="1" ht="12.9" customHeight="1" x14ac:dyDescent="0.25">
      <c r="A14" s="15" t="s">
        <v>1634</v>
      </c>
      <c r="B14" s="15" t="s">
        <v>173</v>
      </c>
      <c r="C14" s="15" t="s">
        <v>174</v>
      </c>
      <c r="D14" s="15" t="s">
        <v>1669</v>
      </c>
      <c r="E14" s="15" t="s">
        <v>1662</v>
      </c>
      <c r="F14" s="15" t="s">
        <v>28</v>
      </c>
      <c r="G14" s="15" t="s">
        <v>28</v>
      </c>
      <c r="H14" s="15" t="s">
        <v>1651</v>
      </c>
      <c r="I14" s="15">
        <v>0.85</v>
      </c>
      <c r="J14" s="15" t="s">
        <v>1663</v>
      </c>
      <c r="K14" s="15" t="s">
        <v>68</v>
      </c>
      <c r="L14" s="15" t="s">
        <v>90</v>
      </c>
      <c r="M14" s="15" t="s">
        <v>1646</v>
      </c>
      <c r="N14" s="15" t="s">
        <v>1647</v>
      </c>
      <c r="O14" s="15" t="s">
        <v>1648</v>
      </c>
      <c r="P14" s="15" t="s">
        <v>1642</v>
      </c>
      <c r="Q14" s="15" t="s">
        <v>1660</v>
      </c>
    </row>
    <row r="15" spans="1:17" s="15" customFormat="1" ht="12.9" customHeight="1" x14ac:dyDescent="0.25">
      <c r="A15" s="15" t="s">
        <v>1634</v>
      </c>
      <c r="B15" s="15" t="s">
        <v>173</v>
      </c>
      <c r="C15" s="15" t="s">
        <v>174</v>
      </c>
      <c r="D15" s="15" t="s">
        <v>1670</v>
      </c>
      <c r="E15" s="15" t="s">
        <v>1662</v>
      </c>
      <c r="F15" s="15" t="s">
        <v>28</v>
      </c>
      <c r="G15" s="15" t="s">
        <v>28</v>
      </c>
      <c r="H15" s="15" t="s">
        <v>1651</v>
      </c>
      <c r="I15" s="15">
        <v>0.85</v>
      </c>
      <c r="J15" s="15" t="s">
        <v>1663</v>
      </c>
      <c r="K15" s="15" t="s">
        <v>68</v>
      </c>
      <c r="L15" s="15" t="s">
        <v>90</v>
      </c>
      <c r="M15" s="15" t="s">
        <v>1666</v>
      </c>
      <c r="N15" s="15" t="s">
        <v>1647</v>
      </c>
      <c r="O15" s="15" t="s">
        <v>1648</v>
      </c>
      <c r="P15" s="15" t="s">
        <v>1642</v>
      </c>
      <c r="Q15" s="15" t="s">
        <v>1660</v>
      </c>
    </row>
    <row r="16" spans="1:17" ht="15.6" x14ac:dyDescent="0.3">
      <c r="A16" s="96"/>
      <c r="B16" s="95"/>
      <c r="C16" s="95"/>
      <c r="D16" s="95"/>
      <c r="E16" s="95"/>
      <c r="F16" s="95"/>
      <c r="G16" s="95"/>
      <c r="H16" s="95"/>
      <c r="I16" s="95"/>
      <c r="J16" s="96"/>
      <c r="K16" s="96"/>
      <c r="L16" s="96"/>
      <c r="M16" s="96"/>
      <c r="N16" s="95"/>
      <c r="O16" s="95"/>
      <c r="P16" s="96"/>
      <c r="Q16" s="96"/>
    </row>
    <row r="17" spans="1:17" ht="15.6" x14ac:dyDescent="0.3">
      <c r="A17" s="96"/>
      <c r="B17" s="97"/>
      <c r="C17" s="97"/>
      <c r="D17" s="96"/>
      <c r="E17" s="96"/>
      <c r="F17" s="96"/>
      <c r="G17" s="96"/>
      <c r="H17" s="96"/>
      <c r="I17" s="96"/>
      <c r="J17" s="96"/>
      <c r="K17" s="96"/>
      <c r="L17" s="96"/>
      <c r="M17" s="96"/>
      <c r="N17" s="96"/>
      <c r="O17" s="96"/>
      <c r="P17" s="96"/>
      <c r="Q17" s="96"/>
    </row>
  </sheetData>
  <autoFilter ref="A1:Q1" xr:uid="{0B7C4150-22B5-46D4-9626-B3D4523563E7}"/>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EBBD-68F4-4DED-BADD-A1B1088C59F0}">
  <sheetPr>
    <tabColor theme="9" tint="0.79998168889431442"/>
  </sheetPr>
  <dimension ref="A1:Q20"/>
  <sheetViews>
    <sheetView topLeftCell="K1" workbookViewId="0">
      <selection activeCell="Q18" sqref="Q18"/>
    </sheetView>
  </sheetViews>
  <sheetFormatPr defaultColWidth="8.90625" defaultRowHeight="15" x14ac:dyDescent="0.25"/>
  <cols>
    <col min="1" max="1" width="8.90625" style="94"/>
    <col min="2" max="3" width="14" style="94" customWidth="1"/>
    <col min="4" max="4" width="14.90625" style="94" customWidth="1"/>
    <col min="5" max="13" width="8.90625" style="94"/>
    <col min="14" max="15" width="29.6328125" style="94" customWidth="1"/>
    <col min="16" max="16384" width="8.90625" style="94"/>
  </cols>
  <sheetData>
    <row r="1" spans="1:17" s="173" customFormat="1" ht="14.1" customHeight="1" x14ac:dyDescent="0.25">
      <c r="A1" s="173" t="s">
        <v>1627</v>
      </c>
      <c r="B1" s="173" t="s">
        <v>38</v>
      </c>
      <c r="C1" s="173" t="s">
        <v>39</v>
      </c>
      <c r="D1" s="173" t="s">
        <v>40</v>
      </c>
      <c r="E1" s="173" t="s">
        <v>1628</v>
      </c>
      <c r="F1" s="173" t="s">
        <v>1984</v>
      </c>
      <c r="G1" s="173" t="s">
        <v>1985</v>
      </c>
      <c r="H1" s="173" t="s">
        <v>1629</v>
      </c>
      <c r="I1" s="173" t="s">
        <v>1630</v>
      </c>
      <c r="J1" s="173" t="s">
        <v>1631</v>
      </c>
      <c r="K1" s="173" t="s">
        <v>44</v>
      </c>
      <c r="L1" s="173" t="s">
        <v>57</v>
      </c>
      <c r="M1" s="173" t="s">
        <v>1632</v>
      </c>
      <c r="N1" s="173" t="s">
        <v>59</v>
      </c>
      <c r="O1" s="173" t="s">
        <v>60</v>
      </c>
      <c r="P1" s="173" t="s">
        <v>1633</v>
      </c>
      <c r="Q1" s="173" t="s">
        <v>61</v>
      </c>
    </row>
    <row r="2" spans="1:17" s="15" customFormat="1" ht="13.5" customHeight="1" x14ac:dyDescent="0.25">
      <c r="A2" s="15" t="s">
        <v>1671</v>
      </c>
      <c r="B2" s="15" t="s">
        <v>1635</v>
      </c>
      <c r="C2" s="15" t="s">
        <v>289</v>
      </c>
      <c r="D2" s="15" t="s">
        <v>1636</v>
      </c>
      <c r="E2" s="15">
        <v>250</v>
      </c>
      <c r="F2" s="15" t="s">
        <v>28</v>
      </c>
      <c r="G2" s="15" t="s">
        <v>28</v>
      </c>
      <c r="H2" s="15" t="s">
        <v>1638</v>
      </c>
      <c r="I2" s="15" t="s">
        <v>28</v>
      </c>
      <c r="J2" s="15" t="s">
        <v>30</v>
      </c>
      <c r="K2" s="15" t="s">
        <v>86</v>
      </c>
      <c r="L2" s="15" t="s">
        <v>90</v>
      </c>
      <c r="M2" s="15" t="s">
        <v>1639</v>
      </c>
      <c r="N2" s="15" t="s">
        <v>1640</v>
      </c>
      <c r="O2" s="15" t="s">
        <v>1641</v>
      </c>
      <c r="P2" s="15" t="s">
        <v>1642</v>
      </c>
      <c r="Q2" s="15" t="s">
        <v>1672</v>
      </c>
    </row>
    <row r="3" spans="1:17" s="15" customFormat="1" ht="13.5" customHeight="1" x14ac:dyDescent="0.25">
      <c r="A3" s="15" t="s">
        <v>1671</v>
      </c>
      <c r="B3" s="15" t="s">
        <v>1635</v>
      </c>
      <c r="C3" s="15" t="s">
        <v>289</v>
      </c>
      <c r="D3" s="15" t="s">
        <v>1673</v>
      </c>
      <c r="E3" s="15">
        <v>500</v>
      </c>
      <c r="F3" s="15" t="s">
        <v>28</v>
      </c>
      <c r="G3" s="15" t="s">
        <v>28</v>
      </c>
      <c r="H3" s="15" t="s">
        <v>1638</v>
      </c>
      <c r="I3" s="15" t="s">
        <v>28</v>
      </c>
      <c r="J3" s="15" t="s">
        <v>30</v>
      </c>
      <c r="K3" s="15" t="s">
        <v>86</v>
      </c>
      <c r="L3" s="15" t="s">
        <v>90</v>
      </c>
      <c r="M3" s="15" t="s">
        <v>1674</v>
      </c>
      <c r="N3" s="15" t="s">
        <v>1640</v>
      </c>
      <c r="O3" s="15" t="s">
        <v>1641</v>
      </c>
      <c r="P3" s="15" t="s">
        <v>1642</v>
      </c>
      <c r="Q3" s="15" t="s">
        <v>1672</v>
      </c>
    </row>
    <row r="4" spans="1:17" s="15" customFormat="1" ht="13.5" customHeight="1" x14ac:dyDescent="0.25">
      <c r="A4" s="15" t="s">
        <v>1671</v>
      </c>
      <c r="B4" s="15" t="s">
        <v>104</v>
      </c>
      <c r="C4" s="15" t="s">
        <v>105</v>
      </c>
      <c r="D4" s="15" t="s">
        <v>1644</v>
      </c>
      <c r="E4" s="15">
        <v>375</v>
      </c>
      <c r="F4" s="15">
        <v>320.89999999999998</v>
      </c>
      <c r="G4" s="15">
        <v>438.7</v>
      </c>
      <c r="H4" s="15" t="s">
        <v>1645</v>
      </c>
      <c r="I4" s="15">
        <v>0.85</v>
      </c>
      <c r="J4" s="15">
        <v>441</v>
      </c>
      <c r="K4" s="15" t="s">
        <v>68</v>
      </c>
      <c r="L4" s="15" t="s">
        <v>90</v>
      </c>
      <c r="M4" s="15" t="s">
        <v>1646</v>
      </c>
      <c r="N4" s="15" t="s">
        <v>1647</v>
      </c>
      <c r="O4" s="15" t="s">
        <v>1648</v>
      </c>
      <c r="P4" s="15" t="s">
        <v>1642</v>
      </c>
      <c r="Q4" s="15" t="s">
        <v>1649</v>
      </c>
    </row>
    <row r="5" spans="1:17" s="15" customFormat="1" ht="13.5" customHeight="1" x14ac:dyDescent="0.25">
      <c r="A5" s="15" t="s">
        <v>1671</v>
      </c>
      <c r="B5" s="15" t="s">
        <v>104</v>
      </c>
      <c r="C5" s="15" t="s">
        <v>105</v>
      </c>
      <c r="D5" s="15" t="s">
        <v>1650</v>
      </c>
      <c r="E5" s="15">
        <v>263.2</v>
      </c>
      <c r="F5" s="15">
        <v>100.5</v>
      </c>
      <c r="G5" s="15">
        <v>339.1</v>
      </c>
      <c r="H5" s="15" t="s">
        <v>1651</v>
      </c>
      <c r="I5" s="15">
        <v>0.85</v>
      </c>
      <c r="J5" s="15">
        <v>310</v>
      </c>
      <c r="K5" s="15" t="s">
        <v>68</v>
      </c>
      <c r="L5" s="15" t="s">
        <v>90</v>
      </c>
      <c r="M5" s="15" t="s">
        <v>1652</v>
      </c>
      <c r="N5" s="15" t="s">
        <v>1647</v>
      </c>
      <c r="O5" s="15" t="s">
        <v>1648</v>
      </c>
      <c r="P5" s="15" t="s">
        <v>1642</v>
      </c>
      <c r="Q5" s="15" t="s">
        <v>1649</v>
      </c>
    </row>
    <row r="6" spans="1:17" s="15" customFormat="1" ht="13.5" customHeight="1" x14ac:dyDescent="0.25">
      <c r="A6" s="15" t="s">
        <v>1671</v>
      </c>
      <c r="B6" s="15" t="s">
        <v>104</v>
      </c>
      <c r="C6" s="15" t="s">
        <v>105</v>
      </c>
      <c r="D6" s="15" t="s">
        <v>1655</v>
      </c>
      <c r="E6" s="15">
        <v>225</v>
      </c>
      <c r="F6" s="15">
        <v>43.32</v>
      </c>
      <c r="G6" s="15">
        <v>288</v>
      </c>
      <c r="H6" s="15" t="s">
        <v>1651</v>
      </c>
      <c r="I6" s="15">
        <v>0.85</v>
      </c>
      <c r="J6" s="15">
        <v>265</v>
      </c>
      <c r="K6" s="15" t="s">
        <v>68</v>
      </c>
      <c r="L6" s="15" t="s">
        <v>76</v>
      </c>
      <c r="M6" s="15" t="s">
        <v>1656</v>
      </c>
      <c r="N6" s="15" t="s">
        <v>1647</v>
      </c>
      <c r="O6" s="15" t="s">
        <v>1648</v>
      </c>
      <c r="P6" s="15" t="s">
        <v>1642</v>
      </c>
      <c r="Q6" s="15" t="s">
        <v>1649</v>
      </c>
    </row>
    <row r="7" spans="1:17" s="15" customFormat="1" ht="13.5" customHeight="1" x14ac:dyDescent="0.25">
      <c r="A7" s="15" t="s">
        <v>1671</v>
      </c>
      <c r="B7" s="15" t="s">
        <v>104</v>
      </c>
      <c r="C7" s="15" t="s">
        <v>105</v>
      </c>
      <c r="D7" s="15" t="s">
        <v>1653</v>
      </c>
      <c r="E7" s="15">
        <v>165.1</v>
      </c>
      <c r="F7" s="15" t="s">
        <v>28</v>
      </c>
      <c r="G7" s="15">
        <v>224.5</v>
      </c>
      <c r="H7" s="15" t="s">
        <v>1651</v>
      </c>
      <c r="I7" s="15">
        <v>0.85</v>
      </c>
      <c r="J7" s="15">
        <v>194</v>
      </c>
      <c r="K7" s="15" t="s">
        <v>68</v>
      </c>
      <c r="L7" s="15" t="s">
        <v>90</v>
      </c>
      <c r="M7" s="15" t="s">
        <v>1639</v>
      </c>
      <c r="N7" s="15" t="s">
        <v>1647</v>
      </c>
      <c r="O7" s="15" t="s">
        <v>1648</v>
      </c>
      <c r="P7" s="15" t="s">
        <v>1642</v>
      </c>
      <c r="Q7" s="15" t="s">
        <v>1649</v>
      </c>
    </row>
    <row r="8" spans="1:17" s="15" customFormat="1" ht="13.5" customHeight="1" x14ac:dyDescent="0.25">
      <c r="A8" s="15" t="s">
        <v>1671</v>
      </c>
      <c r="B8" s="15" t="s">
        <v>104</v>
      </c>
      <c r="C8" s="15" t="s">
        <v>105</v>
      </c>
      <c r="D8" s="15" t="s">
        <v>1654</v>
      </c>
      <c r="E8" s="15">
        <v>192.9</v>
      </c>
      <c r="F8" s="15" t="s">
        <v>28</v>
      </c>
      <c r="G8" s="15">
        <v>254.3</v>
      </c>
      <c r="H8" s="15" t="s">
        <v>1651</v>
      </c>
      <c r="I8" s="15">
        <v>0.85</v>
      </c>
      <c r="J8" s="15">
        <v>227</v>
      </c>
      <c r="K8" s="15" t="s">
        <v>68</v>
      </c>
      <c r="L8" s="15" t="s">
        <v>90</v>
      </c>
      <c r="M8" s="15" t="s">
        <v>1652</v>
      </c>
      <c r="N8" s="15" t="s">
        <v>1647</v>
      </c>
      <c r="O8" s="15" t="s">
        <v>1648</v>
      </c>
      <c r="P8" s="15" t="s">
        <v>1642</v>
      </c>
      <c r="Q8" s="15" t="s">
        <v>1649</v>
      </c>
    </row>
    <row r="9" spans="1:17" s="15" customFormat="1" ht="13.5" customHeight="1" x14ac:dyDescent="0.25">
      <c r="A9" s="15" t="s">
        <v>1671</v>
      </c>
      <c r="B9" s="15" t="s">
        <v>104</v>
      </c>
      <c r="C9" s="15" t="s">
        <v>105</v>
      </c>
      <c r="D9" s="15" t="s">
        <v>1657</v>
      </c>
      <c r="E9" s="15" t="s">
        <v>1675</v>
      </c>
      <c r="F9" s="15" t="s">
        <v>28</v>
      </c>
      <c r="G9" s="15" t="s">
        <v>28</v>
      </c>
      <c r="H9" s="15" t="s">
        <v>1651</v>
      </c>
      <c r="I9" s="15">
        <v>0.85</v>
      </c>
      <c r="J9" s="15" t="s">
        <v>1676</v>
      </c>
      <c r="K9" s="15" t="s">
        <v>68</v>
      </c>
      <c r="L9" s="15" t="s">
        <v>90</v>
      </c>
      <c r="M9" s="15" t="s">
        <v>1646</v>
      </c>
      <c r="N9" s="15" t="s">
        <v>1647</v>
      </c>
      <c r="O9" s="15" t="s">
        <v>1648</v>
      </c>
      <c r="P9" s="15" t="s">
        <v>1642</v>
      </c>
      <c r="Q9" s="15" t="s">
        <v>1677</v>
      </c>
    </row>
    <row r="10" spans="1:17" s="15" customFormat="1" ht="13.5" customHeight="1" x14ac:dyDescent="0.25">
      <c r="A10" s="15" t="s">
        <v>1671</v>
      </c>
      <c r="B10" s="15" t="s">
        <v>173</v>
      </c>
      <c r="C10" s="15" t="s">
        <v>174</v>
      </c>
      <c r="D10" s="15" t="s">
        <v>1661</v>
      </c>
      <c r="E10" s="15" t="s">
        <v>1678</v>
      </c>
      <c r="F10" s="15" t="s">
        <v>28</v>
      </c>
      <c r="G10" s="15" t="s">
        <v>28</v>
      </c>
      <c r="H10" s="15" t="s">
        <v>1679</v>
      </c>
      <c r="I10" s="15">
        <v>0.85</v>
      </c>
      <c r="J10" s="15" t="s">
        <v>1680</v>
      </c>
      <c r="K10" s="15" t="s">
        <v>68</v>
      </c>
      <c r="L10" s="15" t="s">
        <v>90</v>
      </c>
      <c r="M10" s="15" t="s">
        <v>1646</v>
      </c>
      <c r="N10" s="15" t="s">
        <v>1647</v>
      </c>
      <c r="O10" s="15" t="s">
        <v>1648</v>
      </c>
      <c r="P10" s="15" t="s">
        <v>1642</v>
      </c>
      <c r="Q10" s="15" t="s">
        <v>1677</v>
      </c>
    </row>
    <row r="11" spans="1:17" s="15" customFormat="1" ht="13.5" customHeight="1" x14ac:dyDescent="0.25">
      <c r="A11" s="15" t="s">
        <v>1671</v>
      </c>
      <c r="B11" s="15" t="s">
        <v>173</v>
      </c>
      <c r="C11" s="15" t="s">
        <v>174</v>
      </c>
      <c r="D11" s="15" t="s">
        <v>1668</v>
      </c>
      <c r="E11" s="15" t="s">
        <v>1678</v>
      </c>
      <c r="F11" s="15" t="s">
        <v>28</v>
      </c>
      <c r="G11" s="15" t="s">
        <v>28</v>
      </c>
      <c r="H11" s="15" t="s">
        <v>1651</v>
      </c>
      <c r="I11" s="15">
        <v>0.85</v>
      </c>
      <c r="J11" s="15" t="s">
        <v>1680</v>
      </c>
      <c r="K11" s="15" t="s">
        <v>68</v>
      </c>
      <c r="L11" s="15" t="s">
        <v>90</v>
      </c>
      <c r="M11" s="15" t="s">
        <v>1652</v>
      </c>
      <c r="N11" s="15" t="s">
        <v>1647</v>
      </c>
      <c r="O11" s="15" t="s">
        <v>1648</v>
      </c>
      <c r="P11" s="15" t="s">
        <v>1642</v>
      </c>
      <c r="Q11" s="15" t="s">
        <v>1677</v>
      </c>
    </row>
    <row r="12" spans="1:17" s="15" customFormat="1" ht="13.5" customHeight="1" x14ac:dyDescent="0.25">
      <c r="A12" s="15" t="s">
        <v>1671</v>
      </c>
      <c r="B12" s="15" t="s">
        <v>173</v>
      </c>
      <c r="C12" s="15" t="s">
        <v>174</v>
      </c>
      <c r="D12" s="15" t="s">
        <v>1681</v>
      </c>
      <c r="E12" s="15" t="s">
        <v>1678</v>
      </c>
      <c r="F12" s="15" t="s">
        <v>28</v>
      </c>
      <c r="G12" s="15" t="s">
        <v>28</v>
      </c>
      <c r="H12" s="15" t="s">
        <v>1651</v>
      </c>
      <c r="I12" s="15">
        <v>0.85</v>
      </c>
      <c r="J12" s="15" t="s">
        <v>1680</v>
      </c>
      <c r="K12" s="15" t="s">
        <v>68</v>
      </c>
      <c r="L12" s="15" t="s">
        <v>90</v>
      </c>
      <c r="M12" s="15" t="s">
        <v>1639</v>
      </c>
      <c r="N12" s="15" t="s">
        <v>1647</v>
      </c>
      <c r="O12" s="15" t="s">
        <v>1648</v>
      </c>
      <c r="P12" s="15" t="s">
        <v>1642</v>
      </c>
      <c r="Q12" s="15" t="s">
        <v>1677</v>
      </c>
    </row>
    <row r="13" spans="1:17" s="15" customFormat="1" ht="13.5" customHeight="1" x14ac:dyDescent="0.25">
      <c r="A13" s="15" t="s">
        <v>1671</v>
      </c>
      <c r="B13" s="15" t="s">
        <v>173</v>
      </c>
      <c r="C13" s="15" t="s">
        <v>174</v>
      </c>
      <c r="D13" s="15" t="s">
        <v>1682</v>
      </c>
      <c r="E13" s="15" t="s">
        <v>1678</v>
      </c>
      <c r="F13" s="15" t="s">
        <v>28</v>
      </c>
      <c r="G13" s="15" t="s">
        <v>28</v>
      </c>
      <c r="H13" s="15" t="s">
        <v>1651</v>
      </c>
      <c r="I13" s="15">
        <v>0.85</v>
      </c>
      <c r="J13" s="15" t="s">
        <v>1680</v>
      </c>
      <c r="K13" s="15" t="s">
        <v>68</v>
      </c>
      <c r="L13" s="15" t="s">
        <v>90</v>
      </c>
      <c r="M13" s="15" t="s">
        <v>1666</v>
      </c>
      <c r="N13" s="15" t="s">
        <v>1647</v>
      </c>
      <c r="O13" s="15" t="s">
        <v>1648</v>
      </c>
      <c r="P13" s="15" t="s">
        <v>1642</v>
      </c>
      <c r="Q13" s="15" t="s">
        <v>1677</v>
      </c>
    </row>
    <row r="14" spans="1:17" s="15" customFormat="1" ht="13.5" customHeight="1" x14ac:dyDescent="0.25">
      <c r="A14" s="15" t="s">
        <v>1671</v>
      </c>
      <c r="B14" s="15" t="s">
        <v>173</v>
      </c>
      <c r="C14" s="15" t="s">
        <v>174</v>
      </c>
      <c r="D14" s="15" t="s">
        <v>1669</v>
      </c>
      <c r="E14" s="15" t="s">
        <v>1678</v>
      </c>
      <c r="F14" s="15" t="s">
        <v>28</v>
      </c>
      <c r="G14" s="15" t="s">
        <v>28</v>
      </c>
      <c r="H14" s="15" t="s">
        <v>1651</v>
      </c>
      <c r="I14" s="15">
        <v>0.85</v>
      </c>
      <c r="J14" s="15" t="s">
        <v>1680</v>
      </c>
      <c r="K14" s="15" t="s">
        <v>68</v>
      </c>
      <c r="L14" s="15" t="s">
        <v>90</v>
      </c>
      <c r="M14" s="15" t="s">
        <v>1646</v>
      </c>
      <c r="N14" s="15" t="s">
        <v>1647</v>
      </c>
      <c r="O14" s="15" t="s">
        <v>1648</v>
      </c>
      <c r="P14" s="15" t="s">
        <v>1642</v>
      </c>
      <c r="Q14" s="15" t="s">
        <v>1677</v>
      </c>
    </row>
    <row r="15" spans="1:17" s="15" customFormat="1" ht="13.5" customHeight="1" x14ac:dyDescent="0.25">
      <c r="A15" s="15" t="s">
        <v>1671</v>
      </c>
      <c r="B15" s="15" t="s">
        <v>173</v>
      </c>
      <c r="C15" s="15" t="s">
        <v>174</v>
      </c>
      <c r="D15" s="15" t="s">
        <v>1683</v>
      </c>
      <c r="E15" s="15">
        <v>284.2</v>
      </c>
      <c r="F15" s="15" t="s">
        <v>28</v>
      </c>
      <c r="G15" s="15" t="s">
        <v>28</v>
      </c>
      <c r="H15" s="15" t="s">
        <v>1679</v>
      </c>
      <c r="I15" s="15">
        <v>0.85</v>
      </c>
      <c r="J15" s="15">
        <v>332</v>
      </c>
      <c r="K15" s="15" t="s">
        <v>68</v>
      </c>
      <c r="L15" s="15" t="s">
        <v>90</v>
      </c>
      <c r="M15" s="15" t="s">
        <v>1639</v>
      </c>
      <c r="N15" s="15" t="s">
        <v>1647</v>
      </c>
      <c r="O15" s="15" t="s">
        <v>1648</v>
      </c>
      <c r="P15" s="15" t="s">
        <v>1642</v>
      </c>
      <c r="Q15" s="15" t="s">
        <v>1649</v>
      </c>
    </row>
    <row r="16" spans="1:17" s="15" customFormat="1" ht="13.5" customHeight="1" x14ac:dyDescent="0.25">
      <c r="A16" s="15" t="s">
        <v>1671</v>
      </c>
      <c r="B16" s="15" t="s">
        <v>173</v>
      </c>
      <c r="C16" s="15" t="s">
        <v>174</v>
      </c>
      <c r="D16" s="15" t="s">
        <v>1684</v>
      </c>
      <c r="E16" s="15" t="s">
        <v>1685</v>
      </c>
      <c r="F16" s="15" t="s">
        <v>28</v>
      </c>
      <c r="G16" s="15" t="s">
        <v>28</v>
      </c>
      <c r="H16" s="15" t="s">
        <v>1679</v>
      </c>
      <c r="I16" s="15">
        <v>0.85</v>
      </c>
      <c r="J16" s="15" t="s">
        <v>1680</v>
      </c>
      <c r="K16" s="15" t="s">
        <v>68</v>
      </c>
      <c r="L16" s="15" t="s">
        <v>90</v>
      </c>
      <c r="M16" s="15" t="s">
        <v>1652</v>
      </c>
      <c r="N16" s="15" t="s">
        <v>1647</v>
      </c>
      <c r="O16" s="15" t="s">
        <v>1648</v>
      </c>
      <c r="P16" s="15" t="s">
        <v>1642</v>
      </c>
      <c r="Q16" s="15" t="s">
        <v>1677</v>
      </c>
    </row>
    <row r="17" spans="1:17" s="15" customFormat="1" ht="13.5" customHeight="1" x14ac:dyDescent="0.25">
      <c r="A17" s="15" t="s">
        <v>1671</v>
      </c>
      <c r="B17" s="15" t="s">
        <v>173</v>
      </c>
      <c r="C17" s="15" t="s">
        <v>174</v>
      </c>
      <c r="D17" s="15" t="s">
        <v>1686</v>
      </c>
      <c r="E17" s="15" t="s">
        <v>1687</v>
      </c>
      <c r="F17" s="15" t="s">
        <v>28</v>
      </c>
      <c r="G17" s="15" t="s">
        <v>28</v>
      </c>
      <c r="H17" s="15" t="s">
        <v>1679</v>
      </c>
      <c r="I17" s="15">
        <v>0.85</v>
      </c>
      <c r="J17" s="15" t="s">
        <v>1680</v>
      </c>
      <c r="K17" s="15" t="s">
        <v>68</v>
      </c>
      <c r="L17" s="15" t="s">
        <v>90</v>
      </c>
      <c r="M17" s="15" t="s">
        <v>1666</v>
      </c>
      <c r="N17" s="15" t="s">
        <v>1647</v>
      </c>
      <c r="O17" s="15" t="s">
        <v>1648</v>
      </c>
      <c r="P17" s="15" t="s">
        <v>1642</v>
      </c>
      <c r="Q17" s="15" t="s">
        <v>1677</v>
      </c>
    </row>
    <row r="18" spans="1:17" s="15" customFormat="1" ht="13.5" customHeight="1" x14ac:dyDescent="0.25">
      <c r="A18" s="15" t="s">
        <v>1671</v>
      </c>
      <c r="B18" s="15" t="s">
        <v>173</v>
      </c>
      <c r="C18" s="15" t="s">
        <v>174</v>
      </c>
      <c r="D18" s="15" t="s">
        <v>1688</v>
      </c>
      <c r="E18" s="15" t="s">
        <v>1689</v>
      </c>
      <c r="F18" s="15" t="s">
        <v>28</v>
      </c>
      <c r="G18" s="15" t="s">
        <v>28</v>
      </c>
      <c r="H18" s="15" t="s">
        <v>1679</v>
      </c>
      <c r="I18" s="15">
        <v>0.85</v>
      </c>
      <c r="J18" s="15" t="s">
        <v>1680</v>
      </c>
      <c r="K18" s="15" t="s">
        <v>68</v>
      </c>
      <c r="L18" s="15" t="s">
        <v>90</v>
      </c>
      <c r="M18" s="15" t="s">
        <v>1652</v>
      </c>
      <c r="N18" s="15" t="s">
        <v>1647</v>
      </c>
      <c r="O18" s="15" t="s">
        <v>1648</v>
      </c>
      <c r="P18" s="15" t="s">
        <v>1642</v>
      </c>
      <c r="Q18" s="15" t="s">
        <v>1677</v>
      </c>
    </row>
    <row r="19" spans="1:17" x14ac:dyDescent="0.25">
      <c r="A19" s="96"/>
      <c r="B19" s="96"/>
      <c r="C19" s="96"/>
      <c r="D19" s="96"/>
      <c r="E19" s="96"/>
      <c r="F19" s="96"/>
      <c r="G19" s="96"/>
      <c r="H19" s="96"/>
      <c r="I19" s="96"/>
      <c r="J19" s="96"/>
      <c r="K19" s="96"/>
      <c r="L19" s="96"/>
      <c r="M19" s="96"/>
      <c r="N19" s="96"/>
      <c r="O19" s="96"/>
      <c r="P19" s="96"/>
      <c r="Q19" s="96"/>
    </row>
    <row r="20" spans="1:17" ht="15.6" x14ac:dyDescent="0.3">
      <c r="A20" s="96"/>
      <c r="B20" s="97"/>
      <c r="C20" s="97"/>
      <c r="D20" s="96"/>
      <c r="E20" s="96"/>
      <c r="F20" s="96"/>
      <c r="G20" s="96"/>
      <c r="H20" s="96"/>
      <c r="I20" s="96"/>
      <c r="J20" s="96"/>
      <c r="K20" s="96"/>
      <c r="L20" s="96"/>
      <c r="M20" s="96"/>
      <c r="N20" s="96"/>
      <c r="O20" s="96"/>
      <c r="P20" s="96"/>
      <c r="Q20" s="96"/>
    </row>
  </sheetData>
  <autoFilter ref="A1:Q1" xr:uid="{321BEBBD-68F4-4DED-BADD-A1B1088C59F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839B9-73B5-4DD6-814F-1F532E04577F}">
  <sheetPr>
    <tabColor theme="4" tint="0.59999389629810485"/>
  </sheetPr>
  <dimension ref="A1:Q22"/>
  <sheetViews>
    <sheetView topLeftCell="I1" workbookViewId="0">
      <selection activeCell="Q20" sqref="Q20"/>
    </sheetView>
  </sheetViews>
  <sheetFormatPr defaultColWidth="8.90625" defaultRowHeight="15" x14ac:dyDescent="0.25"/>
  <cols>
    <col min="1" max="1" width="12" customWidth="1"/>
    <col min="2" max="3" width="19" customWidth="1"/>
    <col min="4" max="4" width="17" customWidth="1"/>
    <col min="14" max="15" width="23.81640625" customWidth="1"/>
  </cols>
  <sheetData>
    <row r="1" spans="1:17" s="173" customFormat="1" ht="14.1" customHeight="1" x14ac:dyDescent="0.25">
      <c r="A1" s="173" t="s">
        <v>1627</v>
      </c>
      <c r="B1" s="173" t="s">
        <v>38</v>
      </c>
      <c r="C1" s="173" t="s">
        <v>39</v>
      </c>
      <c r="D1" s="173" t="s">
        <v>40</v>
      </c>
      <c r="E1" s="173" t="s">
        <v>1628</v>
      </c>
      <c r="F1" s="173" t="s">
        <v>1984</v>
      </c>
      <c r="G1" s="173" t="s">
        <v>1985</v>
      </c>
      <c r="H1" s="173" t="s">
        <v>1629</v>
      </c>
      <c r="I1" s="173" t="s">
        <v>1630</v>
      </c>
      <c r="J1" s="173" t="s">
        <v>1690</v>
      </c>
      <c r="K1" s="173" t="s">
        <v>44</v>
      </c>
      <c r="L1" s="173" t="s">
        <v>57</v>
      </c>
      <c r="M1" s="173" t="s">
        <v>1632</v>
      </c>
      <c r="N1" s="173" t="s">
        <v>59</v>
      </c>
      <c r="O1" s="173" t="s">
        <v>60</v>
      </c>
      <c r="P1" s="173" t="s">
        <v>1691</v>
      </c>
      <c r="Q1" s="173" t="s">
        <v>1692</v>
      </c>
    </row>
    <row r="2" spans="1:17" s="15" customFormat="1" ht="14.1" customHeight="1" x14ac:dyDescent="0.25">
      <c r="A2" s="15" t="s">
        <v>1693</v>
      </c>
      <c r="B2" s="15" t="s">
        <v>1635</v>
      </c>
      <c r="C2" s="15" t="s">
        <v>289</v>
      </c>
      <c r="D2" s="15" t="s">
        <v>1636</v>
      </c>
      <c r="E2" s="15" t="s">
        <v>1637</v>
      </c>
      <c r="F2" s="15" t="s">
        <v>28</v>
      </c>
      <c r="G2" s="15" t="s">
        <v>28</v>
      </c>
      <c r="H2" s="15" t="s">
        <v>1638</v>
      </c>
      <c r="I2" s="15" t="s">
        <v>28</v>
      </c>
      <c r="J2" s="15" t="s">
        <v>30</v>
      </c>
      <c r="K2" s="15" t="s">
        <v>86</v>
      </c>
      <c r="L2" s="15" t="s">
        <v>90</v>
      </c>
      <c r="M2" s="15" t="s">
        <v>1639</v>
      </c>
      <c r="N2" s="15" t="s">
        <v>1640</v>
      </c>
      <c r="O2" s="15" t="s">
        <v>1641</v>
      </c>
      <c r="P2" s="15" t="s">
        <v>1642</v>
      </c>
      <c r="Q2" s="15" t="s">
        <v>1643</v>
      </c>
    </row>
    <row r="3" spans="1:17" s="15" customFormat="1" ht="14.1" customHeight="1" x14ac:dyDescent="0.25">
      <c r="A3" s="15" t="s">
        <v>1693</v>
      </c>
      <c r="B3" s="15" t="s">
        <v>104</v>
      </c>
      <c r="C3" s="15" t="s">
        <v>105</v>
      </c>
      <c r="D3" s="15" t="s">
        <v>1644</v>
      </c>
      <c r="E3" s="15" t="s">
        <v>1694</v>
      </c>
      <c r="F3" s="15" t="s">
        <v>28</v>
      </c>
      <c r="G3" s="15" t="s">
        <v>28</v>
      </c>
      <c r="H3" s="15" t="s">
        <v>1651</v>
      </c>
      <c r="I3" s="15">
        <v>0.85</v>
      </c>
      <c r="J3" s="15" t="s">
        <v>1695</v>
      </c>
      <c r="K3" s="15" t="s">
        <v>68</v>
      </c>
      <c r="L3" s="15" t="s">
        <v>90</v>
      </c>
      <c r="M3" s="15" t="s">
        <v>1646</v>
      </c>
      <c r="N3" s="15" t="s">
        <v>1647</v>
      </c>
      <c r="O3" s="15" t="s">
        <v>1648</v>
      </c>
      <c r="P3" s="15" t="s">
        <v>1642</v>
      </c>
      <c r="Q3" s="15" t="s">
        <v>1677</v>
      </c>
    </row>
    <row r="4" spans="1:17" s="15" customFormat="1" ht="14.1" customHeight="1" x14ac:dyDescent="0.25">
      <c r="A4" s="15" t="s">
        <v>1693</v>
      </c>
      <c r="B4" s="15" t="s">
        <v>104</v>
      </c>
      <c r="C4" s="15" t="s">
        <v>105</v>
      </c>
      <c r="D4" s="15" t="s">
        <v>1650</v>
      </c>
      <c r="E4" s="15">
        <v>334.5</v>
      </c>
      <c r="F4" s="15">
        <v>298.89999999999998</v>
      </c>
      <c r="G4" s="15">
        <v>355.2</v>
      </c>
      <c r="H4" s="15" t="s">
        <v>1651</v>
      </c>
      <c r="I4" s="15">
        <v>0.85</v>
      </c>
      <c r="J4" s="15">
        <v>394</v>
      </c>
      <c r="K4" s="15" t="s">
        <v>68</v>
      </c>
      <c r="L4" s="15" t="s">
        <v>90</v>
      </c>
      <c r="M4" s="15" t="s">
        <v>1652</v>
      </c>
      <c r="N4" s="15" t="s">
        <v>1647</v>
      </c>
      <c r="O4" s="15" t="s">
        <v>1648</v>
      </c>
      <c r="P4" s="15" t="s">
        <v>1642</v>
      </c>
      <c r="Q4" s="15" t="s">
        <v>1649</v>
      </c>
    </row>
    <row r="5" spans="1:17" s="15" customFormat="1" ht="14.1" customHeight="1" x14ac:dyDescent="0.25">
      <c r="A5" s="15" t="s">
        <v>1693</v>
      </c>
      <c r="B5" s="15" t="s">
        <v>104</v>
      </c>
      <c r="C5" s="15" t="s">
        <v>105</v>
      </c>
      <c r="D5" s="15" t="s">
        <v>1653</v>
      </c>
      <c r="E5" s="15">
        <v>301.60000000000002</v>
      </c>
      <c r="F5" s="15" t="s">
        <v>32</v>
      </c>
      <c r="G5" s="15">
        <v>312.2</v>
      </c>
      <c r="H5" s="15" t="s">
        <v>1651</v>
      </c>
      <c r="I5" s="15">
        <v>0.85</v>
      </c>
      <c r="J5" s="15">
        <v>355</v>
      </c>
      <c r="K5" s="15" t="s">
        <v>68</v>
      </c>
      <c r="L5" s="15" t="s">
        <v>90</v>
      </c>
      <c r="M5" s="15" t="s">
        <v>1639</v>
      </c>
      <c r="N5" s="15" t="s">
        <v>1647</v>
      </c>
      <c r="O5" s="15" t="s">
        <v>1648</v>
      </c>
      <c r="P5" s="15" t="s">
        <v>1642</v>
      </c>
      <c r="Q5" s="15" t="s">
        <v>1649</v>
      </c>
    </row>
    <row r="6" spans="1:17" s="15" customFormat="1" ht="14.1" customHeight="1" x14ac:dyDescent="0.25">
      <c r="A6" s="15" t="s">
        <v>1693</v>
      </c>
      <c r="B6" s="15" t="s">
        <v>104</v>
      </c>
      <c r="C6" s="15" t="s">
        <v>105</v>
      </c>
      <c r="D6" s="15" t="s">
        <v>1654</v>
      </c>
      <c r="E6" s="15">
        <v>312.2</v>
      </c>
      <c r="F6" s="15">
        <v>273.10000000000002</v>
      </c>
      <c r="G6" s="15">
        <v>326.10000000000002</v>
      </c>
      <c r="H6" s="15" t="s">
        <v>1651</v>
      </c>
      <c r="I6" s="15">
        <v>0.85</v>
      </c>
      <c r="J6" s="15">
        <v>367</v>
      </c>
      <c r="K6" s="15" t="s">
        <v>68</v>
      </c>
      <c r="L6" s="15" t="s">
        <v>90</v>
      </c>
      <c r="M6" s="15" t="s">
        <v>1652</v>
      </c>
      <c r="N6" s="15" t="s">
        <v>1647</v>
      </c>
      <c r="O6" s="15" t="s">
        <v>1648</v>
      </c>
      <c r="P6" s="15" t="s">
        <v>1642</v>
      </c>
      <c r="Q6" s="15" t="s">
        <v>1649</v>
      </c>
    </row>
    <row r="7" spans="1:17" s="15" customFormat="1" ht="14.1" customHeight="1" x14ac:dyDescent="0.25">
      <c r="A7" s="15" t="s">
        <v>1693</v>
      </c>
      <c r="B7" s="15" t="s">
        <v>104</v>
      </c>
      <c r="C7" s="15" t="s">
        <v>105</v>
      </c>
      <c r="D7" s="15" t="s">
        <v>1655</v>
      </c>
      <c r="E7" s="15">
        <v>323</v>
      </c>
      <c r="F7" s="15">
        <v>286.10000000000002</v>
      </c>
      <c r="G7" s="15">
        <v>340.3</v>
      </c>
      <c r="H7" s="15" t="s">
        <v>1651</v>
      </c>
      <c r="I7" s="15">
        <v>0.85</v>
      </c>
      <c r="J7" s="15">
        <v>380</v>
      </c>
      <c r="K7" s="15" t="s">
        <v>68</v>
      </c>
      <c r="L7" s="15" t="s">
        <v>90</v>
      </c>
      <c r="M7" s="15" t="s">
        <v>1696</v>
      </c>
      <c r="N7" s="15" t="s">
        <v>1647</v>
      </c>
      <c r="O7" s="15" t="s">
        <v>1648</v>
      </c>
      <c r="P7" s="15" t="s">
        <v>1642</v>
      </c>
      <c r="Q7" s="15" t="s">
        <v>1649</v>
      </c>
    </row>
    <row r="8" spans="1:17" s="15" customFormat="1" ht="14.1" customHeight="1" x14ac:dyDescent="0.25">
      <c r="A8" s="15" t="s">
        <v>1693</v>
      </c>
      <c r="B8" s="15" t="s">
        <v>104</v>
      </c>
      <c r="C8" s="15" t="s">
        <v>105</v>
      </c>
      <c r="D8" s="15" t="s">
        <v>1657</v>
      </c>
      <c r="E8" s="15" t="s">
        <v>1694</v>
      </c>
      <c r="F8" s="15" t="s">
        <v>28</v>
      </c>
      <c r="G8" s="15" t="s">
        <v>28</v>
      </c>
      <c r="H8" s="15" t="s">
        <v>1651</v>
      </c>
      <c r="I8" s="15">
        <v>0.85</v>
      </c>
      <c r="J8" s="15" t="s">
        <v>1695</v>
      </c>
      <c r="K8" s="15" t="s">
        <v>68</v>
      </c>
      <c r="L8" s="15" t="s">
        <v>90</v>
      </c>
      <c r="M8" s="15" t="s">
        <v>1646</v>
      </c>
      <c r="N8" s="15" t="s">
        <v>1647</v>
      </c>
      <c r="O8" s="15" t="s">
        <v>1648</v>
      </c>
      <c r="P8" s="15" t="s">
        <v>1642</v>
      </c>
      <c r="Q8" s="15" t="s">
        <v>1677</v>
      </c>
    </row>
    <row r="9" spans="1:17" s="15" customFormat="1" ht="14.1" customHeight="1" x14ac:dyDescent="0.25">
      <c r="A9" s="15" t="s">
        <v>1693</v>
      </c>
      <c r="B9" s="15" t="s">
        <v>104</v>
      </c>
      <c r="C9" s="15" t="s">
        <v>105</v>
      </c>
      <c r="D9" s="15" t="s">
        <v>1697</v>
      </c>
      <c r="E9" s="15">
        <v>11.1</v>
      </c>
      <c r="F9" s="15">
        <v>3.46</v>
      </c>
      <c r="G9" s="15" t="s">
        <v>32</v>
      </c>
      <c r="H9" s="15" t="s">
        <v>1651</v>
      </c>
      <c r="I9" s="15">
        <v>0.85</v>
      </c>
      <c r="J9" s="15">
        <v>13</v>
      </c>
      <c r="K9" s="15" t="s">
        <v>68</v>
      </c>
      <c r="L9" s="15" t="s">
        <v>90</v>
      </c>
      <c r="M9" s="15" t="s">
        <v>1639</v>
      </c>
      <c r="N9" s="15" t="s">
        <v>1647</v>
      </c>
      <c r="O9" s="15" t="s">
        <v>1648</v>
      </c>
      <c r="P9" s="15" t="s">
        <v>1642</v>
      </c>
      <c r="Q9" s="15" t="s">
        <v>1649</v>
      </c>
    </row>
    <row r="10" spans="1:17" s="15" customFormat="1" ht="14.1" customHeight="1" x14ac:dyDescent="0.25">
      <c r="A10" s="15" t="s">
        <v>1693</v>
      </c>
      <c r="B10" s="15" t="s">
        <v>104</v>
      </c>
      <c r="C10" s="15" t="s">
        <v>105</v>
      </c>
      <c r="D10" s="15" t="s">
        <v>1698</v>
      </c>
      <c r="E10" s="15">
        <v>183.9</v>
      </c>
      <c r="F10" s="15" t="s">
        <v>28</v>
      </c>
      <c r="G10" s="15" t="s">
        <v>28</v>
      </c>
      <c r="H10" s="15" t="s">
        <v>1651</v>
      </c>
      <c r="I10" s="15">
        <v>0.85</v>
      </c>
      <c r="J10" s="15">
        <v>216</v>
      </c>
      <c r="K10" s="15" t="s">
        <v>68</v>
      </c>
      <c r="L10" s="15" t="s">
        <v>90</v>
      </c>
      <c r="M10" s="15" t="s">
        <v>1652</v>
      </c>
      <c r="N10" s="15" t="s">
        <v>1647</v>
      </c>
      <c r="O10" s="15" t="s">
        <v>1648</v>
      </c>
      <c r="P10" s="15" t="s">
        <v>1642</v>
      </c>
      <c r="Q10" s="15" t="s">
        <v>1649</v>
      </c>
    </row>
    <row r="11" spans="1:17" s="15" customFormat="1" ht="14.1" customHeight="1" x14ac:dyDescent="0.25">
      <c r="A11" s="15" t="s">
        <v>1693</v>
      </c>
      <c r="B11" s="15" t="s">
        <v>104</v>
      </c>
      <c r="C11" s="15" t="s">
        <v>105</v>
      </c>
      <c r="D11" s="15" t="s">
        <v>1699</v>
      </c>
      <c r="E11" s="15">
        <v>333.8</v>
      </c>
      <c r="F11" s="15">
        <v>85.56</v>
      </c>
      <c r="G11" s="15" t="s">
        <v>32</v>
      </c>
      <c r="H11" s="15" t="s">
        <v>1651</v>
      </c>
      <c r="I11" s="15">
        <v>0.85</v>
      </c>
      <c r="J11" s="15">
        <v>393</v>
      </c>
      <c r="K11" s="15" t="s">
        <v>68</v>
      </c>
      <c r="L11" s="15" t="s">
        <v>90</v>
      </c>
      <c r="M11" s="15" t="s">
        <v>1652</v>
      </c>
      <c r="N11" s="15" t="s">
        <v>1647</v>
      </c>
      <c r="O11" s="15" t="s">
        <v>1648</v>
      </c>
      <c r="P11" s="15" t="s">
        <v>1642</v>
      </c>
      <c r="Q11" s="15" t="s">
        <v>1649</v>
      </c>
    </row>
    <row r="12" spans="1:17" s="15" customFormat="1" ht="14.1" customHeight="1" x14ac:dyDescent="0.25">
      <c r="A12" s="15" t="s">
        <v>1693</v>
      </c>
      <c r="B12" s="15" t="s">
        <v>104</v>
      </c>
      <c r="C12" s="15" t="s">
        <v>105</v>
      </c>
      <c r="D12" s="15" t="s">
        <v>1700</v>
      </c>
      <c r="E12" s="15">
        <v>244.2</v>
      </c>
      <c r="F12" s="15" t="s">
        <v>28</v>
      </c>
      <c r="G12" s="15" t="s">
        <v>28</v>
      </c>
      <c r="H12" s="15" t="s">
        <v>1651</v>
      </c>
      <c r="I12" s="15">
        <v>0.85</v>
      </c>
      <c r="J12" s="15">
        <v>287</v>
      </c>
      <c r="K12" s="15" t="s">
        <v>68</v>
      </c>
      <c r="L12" s="15" t="s">
        <v>76</v>
      </c>
      <c r="M12" s="15" t="s">
        <v>1701</v>
      </c>
      <c r="N12" s="15" t="s">
        <v>1647</v>
      </c>
      <c r="O12" s="15" t="s">
        <v>1648</v>
      </c>
      <c r="P12" s="15" t="s">
        <v>1642</v>
      </c>
      <c r="Q12" s="15" t="s">
        <v>1649</v>
      </c>
    </row>
    <row r="13" spans="1:17" s="15" customFormat="1" ht="14.1" customHeight="1" x14ac:dyDescent="0.25">
      <c r="A13" s="15" t="s">
        <v>1693</v>
      </c>
      <c r="B13" s="15" t="s">
        <v>173</v>
      </c>
      <c r="C13" s="15" t="s">
        <v>174</v>
      </c>
      <c r="D13" s="15" t="s">
        <v>1661</v>
      </c>
      <c r="E13" s="15" t="s">
        <v>1694</v>
      </c>
      <c r="F13" s="15" t="s">
        <v>28</v>
      </c>
      <c r="G13" s="15" t="s">
        <v>28</v>
      </c>
      <c r="H13" s="15" t="s">
        <v>1651</v>
      </c>
      <c r="I13" s="15">
        <v>0.85</v>
      </c>
      <c r="J13" s="15" t="s">
        <v>1695</v>
      </c>
      <c r="K13" s="15" t="s">
        <v>68</v>
      </c>
      <c r="L13" s="15" t="s">
        <v>90</v>
      </c>
      <c r="M13" s="15" t="s">
        <v>1646</v>
      </c>
      <c r="N13" s="15" t="s">
        <v>1647</v>
      </c>
      <c r="O13" s="15" t="s">
        <v>1648</v>
      </c>
      <c r="P13" s="15" t="s">
        <v>1642</v>
      </c>
      <c r="Q13" s="15" t="s">
        <v>1677</v>
      </c>
    </row>
    <row r="14" spans="1:17" s="15" customFormat="1" ht="14.1" customHeight="1" x14ac:dyDescent="0.25">
      <c r="A14" s="15" t="s">
        <v>1693</v>
      </c>
      <c r="B14" s="15" t="s">
        <v>173</v>
      </c>
      <c r="C14" s="15" t="s">
        <v>174</v>
      </c>
      <c r="D14" s="15" t="s">
        <v>1668</v>
      </c>
      <c r="E14" s="15" t="s">
        <v>1694</v>
      </c>
      <c r="F14" s="15" t="s">
        <v>28</v>
      </c>
      <c r="G14" s="15" t="s">
        <v>28</v>
      </c>
      <c r="H14" s="15" t="s">
        <v>1651</v>
      </c>
      <c r="I14" s="15">
        <v>0.85</v>
      </c>
      <c r="J14" s="15" t="s">
        <v>1695</v>
      </c>
      <c r="K14" s="15" t="s">
        <v>68</v>
      </c>
      <c r="L14" s="15" t="s">
        <v>90</v>
      </c>
      <c r="M14" s="15" t="s">
        <v>1652</v>
      </c>
      <c r="N14" s="15" t="s">
        <v>1647</v>
      </c>
      <c r="O14" s="15" t="s">
        <v>1648</v>
      </c>
      <c r="P14" s="15" t="s">
        <v>1642</v>
      </c>
      <c r="Q14" s="15" t="s">
        <v>1677</v>
      </c>
    </row>
    <row r="15" spans="1:17" s="15" customFormat="1" ht="14.1" customHeight="1" x14ac:dyDescent="0.25">
      <c r="A15" s="15" t="s">
        <v>1693</v>
      </c>
      <c r="B15" s="15" t="s">
        <v>173</v>
      </c>
      <c r="C15" s="15" t="s">
        <v>174</v>
      </c>
      <c r="D15" s="15" t="s">
        <v>1669</v>
      </c>
      <c r="E15" s="15" t="s">
        <v>1694</v>
      </c>
      <c r="F15" s="15" t="s">
        <v>28</v>
      </c>
      <c r="G15" s="15" t="s">
        <v>28</v>
      </c>
      <c r="H15" s="15" t="s">
        <v>1651</v>
      </c>
      <c r="I15" s="15">
        <v>0.85</v>
      </c>
      <c r="J15" s="15" t="s">
        <v>1695</v>
      </c>
      <c r="K15" s="15" t="s">
        <v>68</v>
      </c>
      <c r="L15" s="15" t="s">
        <v>90</v>
      </c>
      <c r="M15" s="15" t="s">
        <v>1646</v>
      </c>
      <c r="N15" s="15" t="s">
        <v>1647</v>
      </c>
      <c r="O15" s="15" t="s">
        <v>1648</v>
      </c>
      <c r="P15" s="15" t="s">
        <v>1642</v>
      </c>
      <c r="Q15" s="15" t="s">
        <v>1677</v>
      </c>
    </row>
    <row r="16" spans="1:17" s="15" customFormat="1" ht="14.1" customHeight="1" x14ac:dyDescent="0.25">
      <c r="A16" s="15" t="s">
        <v>1693</v>
      </c>
      <c r="B16" s="15" t="s">
        <v>173</v>
      </c>
      <c r="C16" s="15" t="s">
        <v>174</v>
      </c>
      <c r="D16" s="15" t="s">
        <v>1702</v>
      </c>
      <c r="E16" s="15" t="s">
        <v>1694</v>
      </c>
      <c r="F16" s="15" t="s">
        <v>28</v>
      </c>
      <c r="G16" s="15" t="s">
        <v>28</v>
      </c>
      <c r="H16" s="15" t="s">
        <v>1651</v>
      </c>
      <c r="I16" s="15">
        <v>0.85</v>
      </c>
      <c r="J16" s="15" t="s">
        <v>1695</v>
      </c>
      <c r="K16" s="15" t="s">
        <v>68</v>
      </c>
      <c r="L16" s="15" t="s">
        <v>90</v>
      </c>
      <c r="M16" s="15" t="s">
        <v>1703</v>
      </c>
      <c r="N16" s="15" t="s">
        <v>1647</v>
      </c>
      <c r="O16" s="15" t="s">
        <v>1648</v>
      </c>
      <c r="P16" s="15" t="s">
        <v>1642</v>
      </c>
      <c r="Q16" s="15" t="s">
        <v>1677</v>
      </c>
    </row>
    <row r="17" spans="1:17" s="15" customFormat="1" ht="14.1" customHeight="1" x14ac:dyDescent="0.25">
      <c r="A17" s="15" t="s">
        <v>1693</v>
      </c>
      <c r="B17" s="15" t="s">
        <v>173</v>
      </c>
      <c r="C17" s="15" t="s">
        <v>174</v>
      </c>
      <c r="D17" s="15" t="s">
        <v>1704</v>
      </c>
      <c r="E17" s="15" t="s">
        <v>1694</v>
      </c>
      <c r="F17" s="15" t="s">
        <v>28</v>
      </c>
      <c r="G17" s="15" t="s">
        <v>28</v>
      </c>
      <c r="H17" s="15" t="s">
        <v>1651</v>
      </c>
      <c r="I17" s="15">
        <v>0.85</v>
      </c>
      <c r="J17" s="15" t="s">
        <v>1695</v>
      </c>
      <c r="K17" s="15" t="s">
        <v>68</v>
      </c>
      <c r="L17" s="15" t="s">
        <v>90</v>
      </c>
      <c r="M17" s="15" t="s">
        <v>1652</v>
      </c>
      <c r="N17" s="15" t="s">
        <v>1647</v>
      </c>
      <c r="O17" s="15" t="s">
        <v>1648</v>
      </c>
      <c r="P17" s="15" t="s">
        <v>1642</v>
      </c>
      <c r="Q17" s="15" t="s">
        <v>1677</v>
      </c>
    </row>
    <row r="18" spans="1:17" s="15" customFormat="1" ht="14.1" customHeight="1" x14ac:dyDescent="0.25">
      <c r="A18" s="15" t="s">
        <v>1693</v>
      </c>
      <c r="B18" s="15" t="s">
        <v>173</v>
      </c>
      <c r="C18" s="15" t="s">
        <v>174</v>
      </c>
      <c r="D18" s="15" t="s">
        <v>1683</v>
      </c>
      <c r="E18" s="15" t="s">
        <v>1694</v>
      </c>
      <c r="F18" s="15" t="s">
        <v>28</v>
      </c>
      <c r="G18" s="15" t="s">
        <v>28</v>
      </c>
      <c r="H18" s="15" t="s">
        <v>1651</v>
      </c>
      <c r="I18" s="15">
        <v>0.85</v>
      </c>
      <c r="J18" s="15" t="s">
        <v>1695</v>
      </c>
      <c r="K18" s="15" t="s">
        <v>68</v>
      </c>
      <c r="L18" s="15" t="s">
        <v>90</v>
      </c>
      <c r="M18" s="15" t="s">
        <v>1639</v>
      </c>
      <c r="N18" s="15" t="s">
        <v>1647</v>
      </c>
      <c r="O18" s="15" t="s">
        <v>1648</v>
      </c>
      <c r="P18" s="15" t="s">
        <v>1642</v>
      </c>
      <c r="Q18" s="15" t="s">
        <v>1677</v>
      </c>
    </row>
    <row r="19" spans="1:17" s="15" customFormat="1" ht="14.1" customHeight="1" x14ac:dyDescent="0.25">
      <c r="A19" s="15" t="s">
        <v>1693</v>
      </c>
      <c r="B19" s="15" t="s">
        <v>173</v>
      </c>
      <c r="C19" s="15" t="s">
        <v>174</v>
      </c>
      <c r="D19" s="15" t="s">
        <v>1681</v>
      </c>
      <c r="E19" s="15">
        <v>37.81</v>
      </c>
      <c r="F19" s="15">
        <v>0.76559999999999995</v>
      </c>
      <c r="G19" s="15" t="s">
        <v>32</v>
      </c>
      <c r="H19" s="15" t="s">
        <v>1651</v>
      </c>
      <c r="I19" s="15">
        <v>0.85</v>
      </c>
      <c r="J19" s="15">
        <v>44</v>
      </c>
      <c r="K19" s="15" t="s">
        <v>68</v>
      </c>
      <c r="L19" s="15" t="s">
        <v>90</v>
      </c>
      <c r="M19" s="15" t="s">
        <v>1639</v>
      </c>
      <c r="N19" s="15" t="s">
        <v>1647</v>
      </c>
      <c r="O19" s="15" t="s">
        <v>1648</v>
      </c>
      <c r="P19" s="15" t="s">
        <v>1642</v>
      </c>
      <c r="Q19" s="15" t="s">
        <v>1649</v>
      </c>
    </row>
    <row r="20" spans="1:17" s="15" customFormat="1" ht="14.1" customHeight="1" x14ac:dyDescent="0.25">
      <c r="A20" s="15" t="s">
        <v>1693</v>
      </c>
      <c r="B20" s="15" t="s">
        <v>173</v>
      </c>
      <c r="C20" s="15" t="s">
        <v>174</v>
      </c>
      <c r="D20" s="15" t="s">
        <v>1705</v>
      </c>
      <c r="E20" s="15" t="s">
        <v>1694</v>
      </c>
      <c r="F20" s="15" t="s">
        <v>28</v>
      </c>
      <c r="G20" s="15" t="s">
        <v>28</v>
      </c>
      <c r="H20" s="15" t="s">
        <v>1651</v>
      </c>
      <c r="I20" s="15">
        <v>0.85</v>
      </c>
      <c r="J20" s="15" t="s">
        <v>1695</v>
      </c>
      <c r="K20" s="15" t="s">
        <v>68</v>
      </c>
      <c r="L20" s="15" t="s">
        <v>90</v>
      </c>
      <c r="M20" s="15" t="s">
        <v>1652</v>
      </c>
      <c r="N20" s="15" t="s">
        <v>1647</v>
      </c>
      <c r="O20" s="15" t="s">
        <v>1648</v>
      </c>
      <c r="P20" s="15" t="s">
        <v>1642</v>
      </c>
      <c r="Q20" s="15" t="s">
        <v>1677</v>
      </c>
    </row>
    <row r="21" spans="1:17" x14ac:dyDescent="0.25">
      <c r="A21" s="96"/>
      <c r="B21" s="96"/>
      <c r="C21" s="96"/>
      <c r="D21" s="96"/>
      <c r="E21" s="96"/>
      <c r="F21" s="96"/>
      <c r="G21" s="96"/>
      <c r="H21" s="96"/>
      <c r="I21" s="96"/>
      <c r="J21" s="96"/>
      <c r="K21" s="96"/>
      <c r="L21" s="96"/>
      <c r="M21" s="96"/>
      <c r="N21" s="96"/>
      <c r="O21" s="96"/>
      <c r="P21" s="96"/>
      <c r="Q21" s="96"/>
    </row>
    <row r="22" spans="1:17" ht="15.6" x14ac:dyDescent="0.3">
      <c r="A22" s="96"/>
      <c r="B22" s="97"/>
      <c r="C22" s="97"/>
      <c r="D22" s="96"/>
      <c r="E22" s="96"/>
      <c r="F22" s="96"/>
      <c r="G22" s="96"/>
      <c r="H22" s="96"/>
      <c r="I22" s="96"/>
      <c r="J22" s="96"/>
      <c r="K22" s="96"/>
      <c r="L22" s="96"/>
      <c r="M22" s="96"/>
      <c r="N22" s="96"/>
      <c r="O22" s="96"/>
      <c r="P22" s="96"/>
      <c r="Q22" s="96"/>
    </row>
  </sheetData>
  <autoFilter ref="A1:Q1" xr:uid="{565839B9-73B5-4DD6-814F-1F532E04577F}"/>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CE987-D733-4191-988C-2590D662C4C7}">
  <sheetPr>
    <tabColor theme="5" tint="0.39997558519241921"/>
  </sheetPr>
  <dimension ref="A1:Q25"/>
  <sheetViews>
    <sheetView topLeftCell="B1" workbookViewId="0">
      <selection activeCell="Q3" sqref="Q3"/>
    </sheetView>
  </sheetViews>
  <sheetFormatPr defaultColWidth="8.90625" defaultRowHeight="15" x14ac:dyDescent="0.25"/>
  <cols>
    <col min="1" max="1" width="8.90625" style="94"/>
    <col min="2" max="3" width="15.90625" style="94" customWidth="1"/>
    <col min="4" max="4" width="17.6328125" style="94" customWidth="1"/>
    <col min="5" max="13" width="8.90625" style="94"/>
    <col min="14" max="15" width="32.6328125" style="94" customWidth="1"/>
    <col min="16" max="16384" width="8.90625" style="94"/>
  </cols>
  <sheetData>
    <row r="1" spans="1:17" s="173" customFormat="1" ht="14.1" customHeight="1" x14ac:dyDescent="0.25">
      <c r="A1" s="173" t="s">
        <v>1627</v>
      </c>
      <c r="B1" s="173" t="s">
        <v>38</v>
      </c>
      <c r="C1" s="173" t="s">
        <v>39</v>
      </c>
      <c r="D1" s="173" t="s">
        <v>40</v>
      </c>
      <c r="E1" s="173" t="s">
        <v>1628</v>
      </c>
      <c r="F1" s="173" t="s">
        <v>1984</v>
      </c>
      <c r="G1" s="173" t="s">
        <v>1985</v>
      </c>
      <c r="H1" s="173" t="s">
        <v>1629</v>
      </c>
      <c r="I1" s="173" t="s">
        <v>1630</v>
      </c>
      <c r="J1" s="173" t="s">
        <v>1631</v>
      </c>
      <c r="K1" s="173" t="s">
        <v>44</v>
      </c>
      <c r="L1" s="173" t="s">
        <v>57</v>
      </c>
      <c r="M1" s="173" t="s">
        <v>1632</v>
      </c>
      <c r="N1" s="173" t="s">
        <v>59</v>
      </c>
      <c r="O1" s="173" t="s">
        <v>60</v>
      </c>
      <c r="P1" s="173" t="s">
        <v>1633</v>
      </c>
      <c r="Q1" s="173" t="s">
        <v>61</v>
      </c>
    </row>
    <row r="2" spans="1:17" s="15" customFormat="1" ht="14.1" customHeight="1" x14ac:dyDescent="0.25">
      <c r="A2" s="15" t="s">
        <v>1706</v>
      </c>
      <c r="B2" s="15" t="s">
        <v>1707</v>
      </c>
      <c r="C2" s="15" t="s">
        <v>174</v>
      </c>
      <c r="D2" s="15" t="s">
        <v>1636</v>
      </c>
      <c r="E2" s="15" t="s">
        <v>1708</v>
      </c>
      <c r="F2" s="15" t="s">
        <v>28</v>
      </c>
      <c r="G2" s="15" t="s">
        <v>28</v>
      </c>
      <c r="H2" s="15" t="s">
        <v>1709</v>
      </c>
      <c r="I2" s="15" t="s">
        <v>28</v>
      </c>
      <c r="J2" s="15" t="s">
        <v>30</v>
      </c>
      <c r="K2" s="15" t="s">
        <v>68</v>
      </c>
      <c r="L2" s="15" t="s">
        <v>90</v>
      </c>
      <c r="M2" s="15" t="s">
        <v>1710</v>
      </c>
      <c r="N2" s="15" t="s">
        <v>1459</v>
      </c>
      <c r="O2" s="15" t="s">
        <v>1460</v>
      </c>
      <c r="P2" s="15" t="s">
        <v>263</v>
      </c>
      <c r="Q2" s="15" t="s">
        <v>1711</v>
      </c>
    </row>
    <row r="3" spans="1:17" s="15" customFormat="1" ht="14.1" customHeight="1" x14ac:dyDescent="0.25">
      <c r="A3" s="15" t="s">
        <v>1706</v>
      </c>
      <c r="B3" s="15" t="s">
        <v>1707</v>
      </c>
      <c r="C3" s="15" t="s">
        <v>174</v>
      </c>
      <c r="D3" s="15" t="s">
        <v>1712</v>
      </c>
      <c r="E3" s="15">
        <v>53</v>
      </c>
      <c r="F3" s="15" t="s">
        <v>28</v>
      </c>
      <c r="G3" s="15" t="s">
        <v>28</v>
      </c>
      <c r="H3" s="15" t="s">
        <v>1709</v>
      </c>
      <c r="I3" s="15" t="s">
        <v>28</v>
      </c>
      <c r="J3" s="15" t="s">
        <v>30</v>
      </c>
      <c r="K3" s="15" t="s">
        <v>68</v>
      </c>
      <c r="L3" s="15" t="s">
        <v>90</v>
      </c>
      <c r="M3" s="15" t="s">
        <v>1713</v>
      </c>
      <c r="N3" s="15" t="s">
        <v>1459</v>
      </c>
      <c r="O3" s="15" t="s">
        <v>1460</v>
      </c>
      <c r="P3" s="15" t="s">
        <v>1642</v>
      </c>
      <c r="Q3" s="15" t="s">
        <v>1986</v>
      </c>
    </row>
    <row r="4" spans="1:17" s="15" customFormat="1" ht="14.1" customHeight="1" x14ac:dyDescent="0.25">
      <c r="A4" s="15" t="s">
        <v>1706</v>
      </c>
      <c r="B4" s="15" t="s">
        <v>104</v>
      </c>
      <c r="C4" s="15" t="s">
        <v>105</v>
      </c>
      <c r="D4" s="15" t="s">
        <v>1644</v>
      </c>
      <c r="E4" s="15">
        <v>243</v>
      </c>
      <c r="F4" s="15">
        <v>208.9</v>
      </c>
      <c r="G4" s="15">
        <v>282.10000000000002</v>
      </c>
      <c r="H4" s="15" t="s">
        <v>1645</v>
      </c>
      <c r="I4" s="15">
        <v>0.85</v>
      </c>
      <c r="J4" s="15">
        <v>285.8823529</v>
      </c>
      <c r="K4" s="15" t="s">
        <v>68</v>
      </c>
      <c r="L4" s="15" t="s">
        <v>90</v>
      </c>
      <c r="M4" s="15" t="s">
        <v>1646</v>
      </c>
      <c r="N4" s="15" t="s">
        <v>1647</v>
      </c>
      <c r="O4" s="15" t="s">
        <v>1648</v>
      </c>
      <c r="P4" s="15" t="s">
        <v>1642</v>
      </c>
      <c r="Q4" s="15" t="s">
        <v>1714</v>
      </c>
    </row>
    <row r="5" spans="1:17" s="15" customFormat="1" ht="14.1" customHeight="1" x14ac:dyDescent="0.25">
      <c r="A5" s="15" t="s">
        <v>1706</v>
      </c>
      <c r="B5" s="15" t="s">
        <v>104</v>
      </c>
      <c r="C5" s="15" t="s">
        <v>105</v>
      </c>
      <c r="D5" s="15" t="s">
        <v>1715</v>
      </c>
      <c r="E5" s="15">
        <v>139.30000000000001</v>
      </c>
      <c r="F5" s="15">
        <v>115.7</v>
      </c>
      <c r="G5" s="15">
        <v>167.7</v>
      </c>
      <c r="H5" s="15" t="s">
        <v>1645</v>
      </c>
      <c r="I5" s="15">
        <v>0.85</v>
      </c>
      <c r="J5" s="15">
        <v>163.8823529</v>
      </c>
      <c r="K5" s="15" t="s">
        <v>68</v>
      </c>
      <c r="L5" s="15" t="s">
        <v>90</v>
      </c>
      <c r="M5" s="15" t="s">
        <v>1646</v>
      </c>
      <c r="N5" s="15" t="s">
        <v>1647</v>
      </c>
      <c r="O5" s="15" t="s">
        <v>1648</v>
      </c>
      <c r="P5" s="15" t="s">
        <v>263</v>
      </c>
      <c r="Q5" s="15" t="s">
        <v>1716</v>
      </c>
    </row>
    <row r="6" spans="1:17" s="15" customFormat="1" ht="14.1" customHeight="1" x14ac:dyDescent="0.25">
      <c r="A6" s="15" t="s">
        <v>1706</v>
      </c>
      <c r="B6" s="15" t="s">
        <v>104</v>
      </c>
      <c r="C6" s="15" t="s">
        <v>105</v>
      </c>
      <c r="D6" s="15" t="s">
        <v>1650</v>
      </c>
      <c r="E6" s="15">
        <v>208.7</v>
      </c>
      <c r="F6" s="15">
        <v>193.6</v>
      </c>
      <c r="G6" s="15">
        <v>217.5</v>
      </c>
      <c r="H6" s="15" t="s">
        <v>1717</v>
      </c>
      <c r="I6" s="15">
        <v>0.85</v>
      </c>
      <c r="J6" s="15">
        <v>246</v>
      </c>
      <c r="K6" s="15" t="s">
        <v>68</v>
      </c>
      <c r="L6" s="15" t="s">
        <v>90</v>
      </c>
      <c r="M6" s="15" t="s">
        <v>1652</v>
      </c>
      <c r="N6" s="15" t="s">
        <v>1647</v>
      </c>
      <c r="O6" s="15" t="s">
        <v>1648</v>
      </c>
      <c r="P6" s="15" t="s">
        <v>1642</v>
      </c>
      <c r="Q6" s="15" t="s">
        <v>1649</v>
      </c>
    </row>
    <row r="7" spans="1:17" s="15" customFormat="1" ht="14.1" customHeight="1" x14ac:dyDescent="0.25">
      <c r="A7" s="15" t="s">
        <v>1706</v>
      </c>
      <c r="B7" s="15" t="s">
        <v>104</v>
      </c>
      <c r="C7" s="15" t="s">
        <v>105</v>
      </c>
      <c r="D7" s="15" t="s">
        <v>1655</v>
      </c>
      <c r="E7" s="15">
        <v>206</v>
      </c>
      <c r="F7" s="15">
        <v>183.7</v>
      </c>
      <c r="G7" s="15">
        <v>214.9</v>
      </c>
      <c r="H7" s="15" t="s">
        <v>1717</v>
      </c>
      <c r="I7" s="15">
        <v>0.85</v>
      </c>
      <c r="J7" s="15">
        <v>242.3529412</v>
      </c>
      <c r="K7" s="15" t="s">
        <v>68</v>
      </c>
      <c r="L7" s="15" t="s">
        <v>76</v>
      </c>
      <c r="M7" s="15" t="s">
        <v>1656</v>
      </c>
      <c r="N7" s="15" t="s">
        <v>1647</v>
      </c>
      <c r="O7" s="15" t="s">
        <v>1648</v>
      </c>
      <c r="P7" s="15" t="s">
        <v>1642</v>
      </c>
      <c r="Q7" s="15" t="s">
        <v>1649</v>
      </c>
    </row>
    <row r="8" spans="1:17" s="15" customFormat="1" ht="14.1" customHeight="1" x14ac:dyDescent="0.25">
      <c r="A8" s="15" t="s">
        <v>1706</v>
      </c>
      <c r="B8" s="15" t="s">
        <v>104</v>
      </c>
      <c r="C8" s="15" t="s">
        <v>105</v>
      </c>
      <c r="D8" s="15" t="s">
        <v>1653</v>
      </c>
      <c r="E8" s="15">
        <v>197.4</v>
      </c>
      <c r="F8" s="15" t="s">
        <v>32</v>
      </c>
      <c r="G8" s="15">
        <v>207.7</v>
      </c>
      <c r="H8" s="15" t="s">
        <v>1717</v>
      </c>
      <c r="I8" s="15">
        <v>0.85</v>
      </c>
      <c r="J8" s="15">
        <v>232.2352941</v>
      </c>
      <c r="K8" s="15" t="s">
        <v>68</v>
      </c>
      <c r="L8" s="15" t="s">
        <v>90</v>
      </c>
      <c r="M8" s="15" t="s">
        <v>1639</v>
      </c>
      <c r="N8" s="15" t="s">
        <v>1647</v>
      </c>
      <c r="O8" s="15" t="s">
        <v>1648</v>
      </c>
      <c r="P8" s="15" t="s">
        <v>1642</v>
      </c>
      <c r="Q8" s="15" t="s">
        <v>1649</v>
      </c>
    </row>
    <row r="9" spans="1:17" s="15" customFormat="1" ht="14.1" customHeight="1" x14ac:dyDescent="0.25">
      <c r="A9" s="15" t="s">
        <v>1706</v>
      </c>
      <c r="B9" s="15" t="s">
        <v>104</v>
      </c>
      <c r="C9" s="15" t="s">
        <v>105</v>
      </c>
      <c r="D9" s="15" t="s">
        <v>1654</v>
      </c>
      <c r="E9" s="15">
        <v>202.1</v>
      </c>
      <c r="F9" s="15" t="s">
        <v>32</v>
      </c>
      <c r="G9" s="15">
        <v>211.8</v>
      </c>
      <c r="H9" s="15" t="s">
        <v>1717</v>
      </c>
      <c r="I9" s="15">
        <v>0.85</v>
      </c>
      <c r="J9" s="15">
        <v>237.7647059</v>
      </c>
      <c r="K9" s="15" t="s">
        <v>68</v>
      </c>
      <c r="L9" s="15" t="s">
        <v>90</v>
      </c>
      <c r="M9" s="15" t="s">
        <v>1652</v>
      </c>
      <c r="N9" s="15" t="s">
        <v>1647</v>
      </c>
      <c r="O9" s="15" t="s">
        <v>1648</v>
      </c>
      <c r="P9" s="15" t="s">
        <v>1642</v>
      </c>
      <c r="Q9" s="15" t="s">
        <v>1649</v>
      </c>
    </row>
    <row r="10" spans="1:17" s="15" customFormat="1" ht="14.1" customHeight="1" x14ac:dyDescent="0.25">
      <c r="A10" s="15" t="s">
        <v>1706</v>
      </c>
      <c r="B10" s="15" t="s">
        <v>104</v>
      </c>
      <c r="C10" s="15" t="s">
        <v>105</v>
      </c>
      <c r="D10" s="15" t="s">
        <v>1653</v>
      </c>
      <c r="E10" s="15">
        <v>95.94</v>
      </c>
      <c r="F10" s="15" t="s">
        <v>32</v>
      </c>
      <c r="G10" s="15">
        <v>206.9</v>
      </c>
      <c r="H10" s="15" t="s">
        <v>1718</v>
      </c>
      <c r="I10" s="15">
        <v>0.85</v>
      </c>
      <c r="J10" s="15">
        <v>112.8705882</v>
      </c>
      <c r="K10" s="15" t="s">
        <v>68</v>
      </c>
      <c r="L10" s="15" t="s">
        <v>90</v>
      </c>
      <c r="M10" s="15" t="s">
        <v>1710</v>
      </c>
      <c r="N10" s="15" t="s">
        <v>1647</v>
      </c>
      <c r="O10" s="15" t="s">
        <v>1648</v>
      </c>
      <c r="P10" s="15" t="s">
        <v>263</v>
      </c>
      <c r="Q10" s="15" t="s">
        <v>1716</v>
      </c>
    </row>
    <row r="11" spans="1:17" s="15" customFormat="1" ht="14.1" customHeight="1" x14ac:dyDescent="0.25">
      <c r="A11" s="15" t="s">
        <v>1706</v>
      </c>
      <c r="B11" s="15" t="s">
        <v>104</v>
      </c>
      <c r="C11" s="15" t="s">
        <v>105</v>
      </c>
      <c r="D11" s="15" t="s">
        <v>1654</v>
      </c>
      <c r="E11" s="15">
        <v>129.80000000000001</v>
      </c>
      <c r="F11" s="15" t="s">
        <v>32</v>
      </c>
      <c r="G11" s="15">
        <v>240.7</v>
      </c>
      <c r="H11" s="15" t="s">
        <v>1718</v>
      </c>
      <c r="I11" s="15">
        <v>0.85</v>
      </c>
      <c r="J11" s="15">
        <v>152.70588240000001</v>
      </c>
      <c r="K11" s="15" t="s">
        <v>68</v>
      </c>
      <c r="L11" s="15" t="s">
        <v>90</v>
      </c>
      <c r="M11" s="15" t="s">
        <v>1710</v>
      </c>
      <c r="N11" s="15" t="s">
        <v>1647</v>
      </c>
      <c r="O11" s="15" t="s">
        <v>1648</v>
      </c>
      <c r="P11" s="15" t="s">
        <v>263</v>
      </c>
      <c r="Q11" s="15" t="s">
        <v>1716</v>
      </c>
    </row>
    <row r="12" spans="1:17" s="15" customFormat="1" ht="14.1" customHeight="1" x14ac:dyDescent="0.25">
      <c r="A12" s="15" t="s">
        <v>1706</v>
      </c>
      <c r="B12" s="15" t="s">
        <v>104</v>
      </c>
      <c r="C12" s="15" t="s">
        <v>105</v>
      </c>
      <c r="D12" s="15" t="s">
        <v>1655</v>
      </c>
      <c r="E12" s="15">
        <v>163</v>
      </c>
      <c r="F12" s="15">
        <v>53.75</v>
      </c>
      <c r="G12" s="15">
        <v>273.89999999999998</v>
      </c>
      <c r="H12" s="15" t="s">
        <v>1718</v>
      </c>
      <c r="I12" s="15">
        <v>0.85</v>
      </c>
      <c r="J12" s="15">
        <v>191.7647059</v>
      </c>
      <c r="K12" s="15" t="s">
        <v>68</v>
      </c>
      <c r="L12" s="15" t="s">
        <v>90</v>
      </c>
      <c r="M12" s="15" t="s">
        <v>1710</v>
      </c>
      <c r="N12" s="15" t="s">
        <v>1647</v>
      </c>
      <c r="O12" s="15" t="s">
        <v>1648</v>
      </c>
      <c r="P12" s="15" t="s">
        <v>263</v>
      </c>
      <c r="Q12" s="15" t="s">
        <v>1716</v>
      </c>
    </row>
    <row r="13" spans="1:17" s="15" customFormat="1" ht="14.1" customHeight="1" x14ac:dyDescent="0.25">
      <c r="A13" s="15" t="s">
        <v>1706</v>
      </c>
      <c r="B13" s="15" t="s">
        <v>104</v>
      </c>
      <c r="C13" s="15" t="s">
        <v>105</v>
      </c>
      <c r="D13" s="15" t="s">
        <v>1650</v>
      </c>
      <c r="E13" s="15">
        <v>196.7</v>
      </c>
      <c r="F13" s="15">
        <v>74.319999999999993</v>
      </c>
      <c r="G13" s="15">
        <v>335.5</v>
      </c>
      <c r="H13" s="15" t="s">
        <v>1718</v>
      </c>
      <c r="I13" s="15">
        <v>0.85</v>
      </c>
      <c r="J13" s="15">
        <v>231.41176469999999</v>
      </c>
      <c r="K13" s="15" t="s">
        <v>68</v>
      </c>
      <c r="L13" s="15" t="s">
        <v>90</v>
      </c>
      <c r="M13" s="15" t="s">
        <v>1710</v>
      </c>
      <c r="N13" s="15" t="s">
        <v>1647</v>
      </c>
      <c r="O13" s="15" t="s">
        <v>1648</v>
      </c>
      <c r="P13" s="15" t="s">
        <v>263</v>
      </c>
      <c r="Q13" s="15" t="s">
        <v>1716</v>
      </c>
    </row>
    <row r="14" spans="1:17" s="15" customFormat="1" ht="14.1" customHeight="1" x14ac:dyDescent="0.25">
      <c r="A14" s="15" t="s">
        <v>1706</v>
      </c>
      <c r="B14" s="15" t="s">
        <v>104</v>
      </c>
      <c r="C14" s="15" t="s">
        <v>105</v>
      </c>
      <c r="D14" s="15" t="s">
        <v>1653</v>
      </c>
      <c r="E14" s="15">
        <v>121.7</v>
      </c>
      <c r="F14" s="15" t="s">
        <v>28</v>
      </c>
      <c r="G14" s="15" t="s">
        <v>28</v>
      </c>
      <c r="H14" s="15" t="s">
        <v>1651</v>
      </c>
      <c r="I14" s="15">
        <v>0.85</v>
      </c>
      <c r="J14" s="15">
        <v>143.17647059999999</v>
      </c>
      <c r="K14" s="15" t="s">
        <v>68</v>
      </c>
      <c r="L14" s="15" t="s">
        <v>90</v>
      </c>
      <c r="M14" s="15" t="s">
        <v>1639</v>
      </c>
      <c r="N14" s="15" t="s">
        <v>1647</v>
      </c>
      <c r="O14" s="15" t="s">
        <v>1648</v>
      </c>
      <c r="P14" s="15" t="s">
        <v>1642</v>
      </c>
      <c r="Q14" s="15" t="s">
        <v>1649</v>
      </c>
    </row>
    <row r="15" spans="1:17" s="15" customFormat="1" ht="14.1" customHeight="1" x14ac:dyDescent="0.25">
      <c r="A15" s="15" t="s">
        <v>1706</v>
      </c>
      <c r="B15" s="15" t="s">
        <v>104</v>
      </c>
      <c r="C15" s="15" t="s">
        <v>105</v>
      </c>
      <c r="D15" s="15" t="s">
        <v>1654</v>
      </c>
      <c r="E15" s="15">
        <v>198.1</v>
      </c>
      <c r="F15" s="15">
        <v>16.62</v>
      </c>
      <c r="G15" s="15" t="s">
        <v>32</v>
      </c>
      <c r="H15" s="15" t="s">
        <v>1651</v>
      </c>
      <c r="I15" s="15">
        <v>0.85</v>
      </c>
      <c r="J15" s="15">
        <v>233.05882349999999</v>
      </c>
      <c r="K15" s="15" t="s">
        <v>68</v>
      </c>
      <c r="L15" s="15" t="s">
        <v>90</v>
      </c>
      <c r="M15" s="15" t="s">
        <v>1652</v>
      </c>
      <c r="N15" s="15" t="s">
        <v>1647</v>
      </c>
      <c r="O15" s="15" t="s">
        <v>1648</v>
      </c>
      <c r="P15" s="15" t="s">
        <v>1642</v>
      </c>
      <c r="Q15" s="15" t="s">
        <v>1649</v>
      </c>
    </row>
    <row r="16" spans="1:17" s="15" customFormat="1" ht="14.1" customHeight="1" x14ac:dyDescent="0.25">
      <c r="A16" s="15" t="s">
        <v>1706</v>
      </c>
      <c r="B16" s="15" t="s">
        <v>104</v>
      </c>
      <c r="C16" s="15" t="s">
        <v>105</v>
      </c>
      <c r="D16" s="15" t="s">
        <v>1655</v>
      </c>
      <c r="E16" s="15" t="s">
        <v>1719</v>
      </c>
      <c r="F16" s="15" t="s">
        <v>28</v>
      </c>
      <c r="G16" s="15" t="s">
        <v>28</v>
      </c>
      <c r="H16" s="15" t="s">
        <v>1651</v>
      </c>
      <c r="I16" s="15">
        <v>0.85</v>
      </c>
      <c r="J16" s="15" t="s">
        <v>1720</v>
      </c>
      <c r="K16" s="15" t="s">
        <v>68</v>
      </c>
      <c r="L16" s="15" t="s">
        <v>90</v>
      </c>
      <c r="M16" s="15" t="s">
        <v>1721</v>
      </c>
      <c r="N16" s="15" t="s">
        <v>1647</v>
      </c>
      <c r="O16" s="15" t="s">
        <v>1648</v>
      </c>
      <c r="P16" s="15" t="s">
        <v>1642</v>
      </c>
      <c r="Q16" s="15" t="s">
        <v>1722</v>
      </c>
    </row>
    <row r="17" spans="1:17" s="15" customFormat="1" ht="14.1" customHeight="1" x14ac:dyDescent="0.25">
      <c r="A17" s="15" t="s">
        <v>1706</v>
      </c>
      <c r="B17" s="15" t="s">
        <v>173</v>
      </c>
      <c r="C17" s="15" t="s">
        <v>174</v>
      </c>
      <c r="D17" s="15" t="s">
        <v>1661</v>
      </c>
      <c r="E17" s="15" t="s">
        <v>1723</v>
      </c>
      <c r="F17" s="15" t="s">
        <v>28</v>
      </c>
      <c r="G17" s="15" t="s">
        <v>28</v>
      </c>
      <c r="H17" s="15" t="s">
        <v>1679</v>
      </c>
      <c r="I17" s="15">
        <v>0.85</v>
      </c>
      <c r="J17" s="15" t="s">
        <v>1724</v>
      </c>
      <c r="K17" s="15" t="s">
        <v>68</v>
      </c>
      <c r="L17" s="15" t="s">
        <v>90</v>
      </c>
      <c r="M17" s="15" t="s">
        <v>1646</v>
      </c>
      <c r="N17" s="15" t="s">
        <v>1647</v>
      </c>
      <c r="O17" s="15" t="s">
        <v>1648</v>
      </c>
      <c r="P17" s="15" t="s">
        <v>1642</v>
      </c>
      <c r="Q17" s="15" t="s">
        <v>1722</v>
      </c>
    </row>
    <row r="18" spans="1:17" s="15" customFormat="1" ht="14.1" customHeight="1" x14ac:dyDescent="0.25">
      <c r="A18" s="15" t="s">
        <v>1706</v>
      </c>
      <c r="B18" s="15" t="s">
        <v>173</v>
      </c>
      <c r="C18" s="15" t="s">
        <v>174</v>
      </c>
      <c r="D18" s="15" t="s">
        <v>1668</v>
      </c>
      <c r="E18" s="15" t="s">
        <v>1723</v>
      </c>
      <c r="F18" s="15" t="s">
        <v>28</v>
      </c>
      <c r="G18" s="15" t="s">
        <v>28</v>
      </c>
      <c r="H18" s="15" t="s">
        <v>1651</v>
      </c>
      <c r="I18" s="15">
        <v>0.85</v>
      </c>
      <c r="J18" s="15" t="s">
        <v>1724</v>
      </c>
      <c r="K18" s="15" t="s">
        <v>68</v>
      </c>
      <c r="L18" s="15" t="s">
        <v>90</v>
      </c>
      <c r="M18" s="15" t="s">
        <v>1652</v>
      </c>
      <c r="N18" s="15" t="s">
        <v>1647</v>
      </c>
      <c r="O18" s="15" t="s">
        <v>1648</v>
      </c>
      <c r="P18" s="15" t="s">
        <v>1642</v>
      </c>
      <c r="Q18" s="15" t="s">
        <v>1722</v>
      </c>
    </row>
    <row r="19" spans="1:17" s="15" customFormat="1" ht="14.1" customHeight="1" x14ac:dyDescent="0.25">
      <c r="A19" s="15" t="s">
        <v>1706</v>
      </c>
      <c r="B19" s="15" t="s">
        <v>173</v>
      </c>
      <c r="C19" s="15" t="s">
        <v>174</v>
      </c>
      <c r="D19" s="15" t="s">
        <v>1669</v>
      </c>
      <c r="E19" s="15" t="s">
        <v>1723</v>
      </c>
      <c r="F19" s="15" t="s">
        <v>28</v>
      </c>
      <c r="G19" s="15" t="s">
        <v>28</v>
      </c>
      <c r="H19" s="15" t="s">
        <v>1651</v>
      </c>
      <c r="I19" s="15">
        <v>0.85</v>
      </c>
      <c r="J19" s="15" t="s">
        <v>1724</v>
      </c>
      <c r="K19" s="15" t="s">
        <v>68</v>
      </c>
      <c r="L19" s="15" t="s">
        <v>90</v>
      </c>
      <c r="M19" s="15" t="s">
        <v>1646</v>
      </c>
      <c r="N19" s="15" t="s">
        <v>1647</v>
      </c>
      <c r="O19" s="15" t="s">
        <v>1648</v>
      </c>
      <c r="P19" s="15" t="s">
        <v>1642</v>
      </c>
      <c r="Q19" s="15" t="s">
        <v>1722</v>
      </c>
    </row>
    <row r="20" spans="1:17" s="15" customFormat="1" ht="14.1" customHeight="1" x14ac:dyDescent="0.25">
      <c r="A20" s="15" t="s">
        <v>1706</v>
      </c>
      <c r="B20" s="15" t="s">
        <v>173</v>
      </c>
      <c r="C20" s="15" t="s">
        <v>174</v>
      </c>
      <c r="D20" s="15" t="s">
        <v>1683</v>
      </c>
      <c r="E20" s="15">
        <v>184.4</v>
      </c>
      <c r="F20" s="15" t="s">
        <v>28</v>
      </c>
      <c r="G20" s="15" t="s">
        <v>28</v>
      </c>
      <c r="H20" s="15" t="s">
        <v>1679</v>
      </c>
      <c r="I20" s="15">
        <v>0.85</v>
      </c>
      <c r="J20" s="15">
        <v>217</v>
      </c>
      <c r="K20" s="15" t="s">
        <v>68</v>
      </c>
      <c r="L20" s="15" t="s">
        <v>90</v>
      </c>
      <c r="M20" s="15" t="s">
        <v>1639</v>
      </c>
      <c r="N20" s="15" t="s">
        <v>1647</v>
      </c>
      <c r="O20" s="15" t="s">
        <v>1648</v>
      </c>
      <c r="P20" s="15" t="s">
        <v>1642</v>
      </c>
      <c r="Q20" s="15" t="s">
        <v>1649</v>
      </c>
    </row>
    <row r="21" spans="1:17" s="15" customFormat="1" ht="14.1" customHeight="1" x14ac:dyDescent="0.25">
      <c r="A21" s="15" t="s">
        <v>1706</v>
      </c>
      <c r="B21" s="15" t="s">
        <v>173</v>
      </c>
      <c r="C21" s="15" t="s">
        <v>174</v>
      </c>
      <c r="D21" s="15" t="s">
        <v>1684</v>
      </c>
      <c r="E21" s="15" t="s">
        <v>1725</v>
      </c>
      <c r="F21" s="15" t="s">
        <v>28</v>
      </c>
      <c r="G21" s="15" t="s">
        <v>28</v>
      </c>
      <c r="H21" s="15" t="s">
        <v>1679</v>
      </c>
      <c r="I21" s="15">
        <v>0.85</v>
      </c>
      <c r="J21" s="15" t="s">
        <v>1724</v>
      </c>
      <c r="K21" s="15" t="s">
        <v>68</v>
      </c>
      <c r="L21" s="15" t="s">
        <v>90</v>
      </c>
      <c r="M21" s="15" t="s">
        <v>1652</v>
      </c>
      <c r="N21" s="15" t="s">
        <v>1647</v>
      </c>
      <c r="O21" s="15" t="s">
        <v>1648</v>
      </c>
      <c r="P21" s="15" t="s">
        <v>1642</v>
      </c>
      <c r="Q21" s="15" t="s">
        <v>1722</v>
      </c>
    </row>
    <row r="22" spans="1:17" s="15" customFormat="1" ht="14.1" customHeight="1" x14ac:dyDescent="0.25">
      <c r="A22" s="15" t="s">
        <v>1706</v>
      </c>
      <c r="B22" s="15" t="s">
        <v>173</v>
      </c>
      <c r="C22" s="15" t="s">
        <v>174</v>
      </c>
      <c r="D22" s="15" t="s">
        <v>1686</v>
      </c>
      <c r="E22" s="15" t="s">
        <v>1726</v>
      </c>
      <c r="F22" s="15" t="s">
        <v>28</v>
      </c>
      <c r="G22" s="15" t="s">
        <v>28</v>
      </c>
      <c r="H22" s="15" t="s">
        <v>1679</v>
      </c>
      <c r="I22" s="15">
        <v>0.85</v>
      </c>
      <c r="J22" s="15" t="s">
        <v>1724</v>
      </c>
      <c r="K22" s="15" t="s">
        <v>68</v>
      </c>
      <c r="L22" s="15" t="s">
        <v>90</v>
      </c>
      <c r="M22" s="15" t="s">
        <v>1666</v>
      </c>
      <c r="N22" s="15" t="s">
        <v>1647</v>
      </c>
      <c r="O22" s="15" t="s">
        <v>1648</v>
      </c>
      <c r="P22" s="15" t="s">
        <v>1642</v>
      </c>
      <c r="Q22" s="15" t="s">
        <v>1722</v>
      </c>
    </row>
    <row r="23" spans="1:17" s="15" customFormat="1" ht="14.1" customHeight="1" x14ac:dyDescent="0.25">
      <c r="A23" s="15" t="s">
        <v>1706</v>
      </c>
      <c r="B23" s="15" t="s">
        <v>173</v>
      </c>
      <c r="C23" s="15" t="s">
        <v>174</v>
      </c>
      <c r="D23" s="15" t="s">
        <v>1681</v>
      </c>
      <c r="E23" s="15">
        <v>41.52</v>
      </c>
      <c r="F23" s="15">
        <v>3.129</v>
      </c>
      <c r="G23" s="15" t="s">
        <v>32</v>
      </c>
      <c r="H23" s="15" t="s">
        <v>1651</v>
      </c>
      <c r="I23" s="15">
        <v>0.85</v>
      </c>
      <c r="J23" s="15">
        <v>49</v>
      </c>
      <c r="K23" s="15" t="s">
        <v>68</v>
      </c>
      <c r="L23" s="15" t="s">
        <v>90</v>
      </c>
      <c r="M23" s="15" t="s">
        <v>1639</v>
      </c>
      <c r="N23" s="15" t="s">
        <v>1647</v>
      </c>
      <c r="O23" s="15" t="s">
        <v>1648</v>
      </c>
      <c r="P23" s="15" t="s">
        <v>1642</v>
      </c>
      <c r="Q23" s="15" t="s">
        <v>1649</v>
      </c>
    </row>
    <row r="24" spans="1:17" s="15" customFormat="1" ht="14.1" customHeight="1" x14ac:dyDescent="0.25">
      <c r="A24" s="15" t="s">
        <v>1706</v>
      </c>
      <c r="B24" s="15" t="s">
        <v>173</v>
      </c>
      <c r="C24" s="15" t="s">
        <v>174</v>
      </c>
      <c r="D24" s="15" t="s">
        <v>1705</v>
      </c>
      <c r="E24" s="15" t="s">
        <v>1723</v>
      </c>
      <c r="F24" s="15" t="s">
        <v>28</v>
      </c>
      <c r="G24" s="15" t="s">
        <v>28</v>
      </c>
      <c r="H24" s="15" t="s">
        <v>1651</v>
      </c>
      <c r="I24" s="15">
        <v>0.85</v>
      </c>
      <c r="J24" s="15" t="s">
        <v>1724</v>
      </c>
      <c r="K24" s="15" t="s">
        <v>68</v>
      </c>
      <c r="L24" s="15" t="s">
        <v>90</v>
      </c>
      <c r="M24" s="15" t="s">
        <v>1652</v>
      </c>
      <c r="N24" s="15" t="s">
        <v>1647</v>
      </c>
      <c r="O24" s="15" t="s">
        <v>1648</v>
      </c>
      <c r="P24" s="15" t="s">
        <v>1642</v>
      </c>
      <c r="Q24" s="15" t="s">
        <v>1722</v>
      </c>
    </row>
    <row r="25" spans="1:17" s="15" customFormat="1" ht="14.1" customHeight="1" x14ac:dyDescent="0.25">
      <c r="A25" s="15" t="s">
        <v>1706</v>
      </c>
      <c r="B25" s="15" t="s">
        <v>173</v>
      </c>
      <c r="C25" s="15" t="s">
        <v>174</v>
      </c>
      <c r="D25" s="15" t="s">
        <v>1670</v>
      </c>
      <c r="E25" s="15" t="s">
        <v>1723</v>
      </c>
      <c r="F25" s="15" t="s">
        <v>28</v>
      </c>
      <c r="G25" s="15" t="s">
        <v>28</v>
      </c>
      <c r="H25" s="15" t="s">
        <v>1651</v>
      </c>
      <c r="I25" s="15">
        <v>0.85</v>
      </c>
      <c r="J25" s="15" t="s">
        <v>1724</v>
      </c>
      <c r="K25" s="15" t="s">
        <v>68</v>
      </c>
      <c r="L25" s="15" t="s">
        <v>90</v>
      </c>
      <c r="M25" s="15" t="s">
        <v>1666</v>
      </c>
      <c r="N25" s="15" t="s">
        <v>1647</v>
      </c>
      <c r="O25" s="15" t="s">
        <v>1648</v>
      </c>
      <c r="P25" s="15" t="s">
        <v>1642</v>
      </c>
      <c r="Q25" s="15" t="s">
        <v>1722</v>
      </c>
    </row>
  </sheetData>
  <autoFilter ref="A1:Q1" xr:uid="{F15CE987-D733-4191-988C-2590D662C4C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7B9ACAEB3DD74293CB9582108FBC99" ma:contentTypeVersion="44" ma:contentTypeDescription="Create a new document." ma:contentTypeScope="" ma:versionID="4e4eb044c5eb94e0d3a5bbf6690b3619">
  <xsd:schema xmlns:xsd="http://www.w3.org/2001/XMLSchema" xmlns:xs="http://www.w3.org/2001/XMLSchema" xmlns:p="http://schemas.microsoft.com/office/2006/metadata/properties" xmlns:ns2="d40d1d64-dae6-481f-9fbf-3fabfb1edcdb" xmlns:ns3="61170afc-8edf-4b61-a019-dc093f4e4a16" targetNamespace="http://schemas.microsoft.com/office/2006/metadata/properties" ma:root="true" ma:fieldsID="15aa2ef46f675ef426c3cb97fb56275e" ns2:_="" ns3:_="">
    <xsd:import namespace="d40d1d64-dae6-481f-9fbf-3fabfb1edcdb"/>
    <xsd:import namespace="61170afc-8edf-4b61-a019-dc093f4e4a16"/>
    <xsd:element name="properties">
      <xsd:complexType>
        <xsd:sequence>
          <xsd:element name="documentManagement">
            <xsd:complexType>
              <xsd:all>
                <xsd:element ref="ns2:Date_x002f_Time" minOccurs="0"/>
                <xsd:element ref="ns2:Unit" minOccurs="0"/>
                <xsd:element ref="ns2:SharedDriveFolder"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Availability" minOccurs="0"/>
                <xsd:element ref="ns2:Notes" minOccurs="0"/>
                <xsd:element ref="ns2:MediaServiceLocation" minOccurs="0"/>
                <xsd:element ref="ns2:MediaServiceBillingMetadata" minOccurs="0"/>
                <xsd:element ref="ns2:TypeofDocument" minOccurs="0"/>
                <xsd:element ref="ns2:Topic" minOccurs="0"/>
                <xsd:element ref="ns3:TaxKeywordTaxHTField" minOccurs="0"/>
                <xsd:element ref="ns2:IBV_x003f_" minOccurs="0"/>
                <xsd:element ref="ns2:Subject1" minOccurs="0"/>
                <xsd:element ref="ns2:Substance"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d1d64-dae6-481f-9fbf-3fabfb1edcdb" elementFormDefault="qualified">
    <xsd:import namespace="http://schemas.microsoft.com/office/2006/documentManagement/types"/>
    <xsd:import namespace="http://schemas.microsoft.com/office/infopath/2007/PartnerControls"/>
    <xsd:element name="Date_x002f_Time" ma:index="1" nillable="true" ma:displayName="Details" ma:format="Dropdown" ma:internalName="Date_x002f_Time">
      <xsd:simpleType>
        <xsd:restriction base="dms:Text">
          <xsd:maxLength value="255"/>
        </xsd:restriction>
      </xsd:simpleType>
    </xsd:element>
    <xsd:element name="Unit" ma:index="2" nillable="true" ma:displayName="Unit" ma:description="NGSO or CSA or GSA (for everyone) " ma:format="Dropdown" ma:internalName="Unit">
      <xsd:simpleType>
        <xsd:restriction base="dms:Text">
          <xsd:maxLength value="255"/>
        </xsd:restriction>
      </xsd:simpleType>
    </xsd:element>
    <xsd:element name="SharedDriveFolder" ma:index="3" nillable="true" ma:displayName="Shared Drive Folder" ma:format="Hyperlink" ma:internalName="SharedDriveFolder"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7fe21a1-9997-4c9a-aa7f-25894d3490f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Availability" ma:index="25" nillable="true" ma:displayName="Availability" ma:format="Dropdown" ma:internalName="Availability">
      <xsd:complexType>
        <xsd:complexContent>
          <xsd:extension base="dms:MultiChoice">
            <xsd:sequence>
              <xsd:element name="Value" maxOccurs="unbounded" minOccurs="0" nillable="true">
                <xsd:simpleType>
                  <xsd:restriction base="dms:Choice">
                    <xsd:enumeration value="Publicly available"/>
                    <xsd:enumeration value="Internal"/>
                    <xsd:enumeration value="Protected A/B, Internal"/>
                  </xsd:restriction>
                </xsd:simpleType>
              </xsd:element>
            </xsd:sequence>
          </xsd:extension>
        </xsd:complexContent>
      </xsd:complexType>
    </xsd:element>
    <xsd:element name="Notes" ma:index="26" nillable="true" ma:displayName="Version Note" ma:description="Edit this column in order to mark versions. " ma:format="Dropdown" ma:internalName="Notes">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ypeofDocument" ma:index="29" nillable="true" ma:displayName="Type of Document" ma:format="Dropdown" ma:internalName="TypeofDocument">
      <xsd:simpleType>
        <xsd:restriction base="dms:Choice">
          <xsd:enumeration value="Brainstorming/Notes"/>
          <xsd:enumeration value="Briefing Material"/>
          <xsd:enumeration value="Budget"/>
          <xsd:enumeration value="Comments/Reviews"/>
          <xsd:enumeration value="Contract"/>
          <xsd:enumeration value="Correspondence"/>
          <xsd:enumeration value="Disposition Table"/>
          <xsd:enumeration value="Guideline Factsheet/ Scientific Criteria Document"/>
          <xsd:enumeration value="Literature/Journal Article"/>
          <xsd:enumeration value="Meeting Document"/>
          <xsd:enumeration value="Presentation"/>
          <xsd:enumeration value="Procedure/Guidance"/>
          <xsd:enumeration value="Problem Formulation"/>
          <xsd:enumeration value="Request"/>
          <xsd:enumeration value="RSS/Data quality"/>
          <xsd:enumeration value="SSD"/>
          <xsd:enumeration value="Template"/>
          <xsd:enumeration value="Training"/>
          <xsd:enumeration value="Toxicity Dataset"/>
        </xsd:restriction>
      </xsd:simpleType>
    </xsd:element>
    <xsd:element name="Topic" ma:index="30" nillable="true" ma:displayName="Topic" ma:description="More specific than subject." ma:format="Dropdown" ma:internalName="Topic">
      <xsd:simpleType>
        <xsd:restriction base="dms:Choice">
          <xsd:enumeration value="Approval"/>
          <xsd:enumeration value="Advice"/>
          <xsd:enumeration value="Corporate"/>
          <xsd:enumeration value="EQG development"/>
          <xsd:enumeration value="Financial"/>
          <xsd:enumeration value="General"/>
          <xsd:enumeration value="IT/ technology"/>
          <xsd:enumeration value="Prioritization"/>
          <xsd:enumeration value="Project Tracking"/>
          <xsd:enumeration value="Request"/>
          <xsd:enumeration value="Scoping"/>
          <xsd:enumeration value="SOP"/>
          <xsd:enumeration value="Staffing"/>
          <xsd:enumeration value="Statistics"/>
          <xsd:enumeration value="Supporting information"/>
          <xsd:enumeration value="Travel"/>
          <xsd:enumeration value="Translation/Language"/>
        </xsd:restriction>
      </xsd:simpleType>
    </xsd:element>
    <xsd:element name="IBV_x003f_" ma:index="33" nillable="true" ma:displayName="IBV?" ma:description="Information of Business Value. If yes, the file must be copied over to the Shared Drives as the official repository. Check out the IM SOP for definition of IBV. " ma:format="Dropdown" ma:indexed="true" ma:internalName="IBV_x003f_">
      <xsd:simpleType>
        <xsd:restriction base="dms:Choice">
          <xsd:enumeration value="Yes"/>
          <xsd:enumeration value="No"/>
          <xsd:enumeration value="Maybe"/>
          <xsd:enumeration value="Choice 4"/>
        </xsd:restriction>
      </xsd:simpleType>
    </xsd:element>
    <xsd:element name="Subject1" ma:index="34" nillable="true" ma:displayName="Subject" ma:format="Dropdown" ma:internalName="Subject1">
      <xsd:simpleType>
        <xsd:union memberTypes="dms:Text">
          <xsd:simpleType>
            <xsd:restriction base="dms:Choice">
              <xsd:enumeration value="Administrative"/>
              <xsd:enumeration value="CCME"/>
              <xsd:enumeration value="CEQG"/>
              <xsd:enumeration value="FEQG"/>
              <xsd:enumeration value="General"/>
              <xsd:enumeration value="Risk Assessment"/>
              <xsd:enumeration value="Risk Management"/>
              <xsd:enumeration value="Tool"/>
              <xsd:enumeration value="Social"/>
              <xsd:enumeration value="Work planning"/>
              <xsd:enumeration value="Advice/Inquiries/Reviews"/>
            </xsd:restriction>
          </xsd:simpleType>
        </xsd:union>
      </xsd:simpleType>
    </xsd:element>
    <xsd:element name="Substance" ma:index="35" nillable="true" ma:displayName="Substance" ma:format="Dropdown" ma:indexed="true" ma:internalName="Substance">
      <xsd:simpleType>
        <xsd:restriction base="dms:Choice">
          <xsd:enumeration value="6PPD &amp; 6PPD-Q"/>
          <xsd:enumeration value="Arsenic"/>
          <xsd:enumeration value="Lithium"/>
          <xsd:enumeration value="Metformin &amp; Guanylurea"/>
          <xsd:enumeration value="Molybdenum"/>
          <xsd:enumeration value="Naphthenic Acids"/>
          <xsd:enumeration value="PAHs"/>
          <xsd:enumeration value="PCBs"/>
          <xsd:enumeration value="PGEs"/>
          <xsd:enumeration value="PFAS"/>
          <xsd:enumeration value="Radium"/>
          <xsd:enumeration value="Rare Earth Elements (REEs)"/>
          <xsd:enumeration value="Tributyltin (TBT)"/>
        </xsd:restriction>
      </xsd:simpleType>
    </xsd:element>
    <xsd:element name="Status" ma:index="36" nillable="true" ma:displayName="Status" ma:format="Dropdown" ma:indexed="true" ma:internalName="Status">
      <xsd:simpleType>
        <xsd:restriction base="dms:Choice">
          <xsd:enumeration value="Draft"/>
          <xsd:enumeration value="Complete/final"/>
          <xsd:enumeration value="Evergreen"/>
          <xsd:enumeration value="Archived"/>
        </xsd:restriction>
      </xsd:simpleType>
    </xsd:element>
  </xsd:schema>
  <xsd:schema xmlns:xsd="http://www.w3.org/2001/XMLSchema" xmlns:xs="http://www.w3.org/2001/XMLSchema" xmlns:dms="http://schemas.microsoft.com/office/2006/documentManagement/types" xmlns:pc="http://schemas.microsoft.com/office/infopath/2007/PartnerControls" targetNamespace="61170afc-8edf-4b61-a019-dc093f4e4a16"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ac791fcc-56ae-4404-95e6-6e4323293c94}" ma:internalName="TaxCatchAll" ma:showField="CatchAllData" ma:web="61170afc-8edf-4b61-a019-dc093f4e4a16">
      <xsd:complexType>
        <xsd:complexContent>
          <xsd:extension base="dms:MultiChoiceLookup">
            <xsd:sequence>
              <xsd:element name="Value" type="dms:Lookup" maxOccurs="unbounded" minOccurs="0" nillable="true"/>
            </xsd:sequence>
          </xsd:extension>
        </xsd:complexContent>
      </xsd:complexType>
    </xsd:element>
    <xsd:element name="TaxKeywordTaxHTField" ma:index="32" nillable="true" ma:taxonomy="true" ma:internalName="TaxKeywordTaxHTField" ma:taxonomyFieldName="TaxKeyword" ma:displayName="Enterprise Keywords" ma:fieldId="{23f27201-bee3-471e-b2e7-b64fd8b7ca38}" ma:taxonomyMulti="true" ma:sspId="57fe21a1-9997-4c9a-aa7f-25894d3490fd"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DriveFolder xmlns="d40d1d64-dae6-481f-9fbf-3fabfb1edcdb">
      <Url xsi:nil="true"/>
      <Description xsi:nil="true"/>
    </SharedDriveFolder>
    <Unit xmlns="d40d1d64-dae6-481f-9fbf-3fabfb1edcdb">NGSO</Unit>
    <Date_x002f_Time xmlns="d40d1d64-dae6-481f-9fbf-3fabfb1edcdb">Appendices for Draft FEQG factsheet for REEs (including full toxicity dataset)</Date_x002f_Time>
    <lcf76f155ced4ddcb4097134ff3c332f xmlns="d40d1d64-dae6-481f-9fbf-3fabfb1edcdb">
      <Terms xmlns="http://schemas.microsoft.com/office/infopath/2007/PartnerControls"/>
    </lcf76f155ced4ddcb4097134ff3c332f>
    <TaxCatchAll xmlns="61170afc-8edf-4b61-a019-dc093f4e4a16" xsi:nil="true"/>
    <Availability xmlns="d40d1d64-dae6-481f-9fbf-3fabfb1edcdb">
      <Value>Internal</Value>
    </Availability>
    <Notes xmlns="d40d1d64-dae6-481f-9fbf-3fabfb1edcdb">Full REE tox dataset for water and sediment. Revised starting July 2024. To be published along with factsheet</Notes>
    <Topic xmlns="d40d1d64-dae6-481f-9fbf-3fabfb1edcdb">EQG development</Topic>
    <TypeofDocument xmlns="d40d1d64-dae6-481f-9fbf-3fabfb1edcdb">Toxicity Dataset</TypeofDocument>
    <IBV_x003f_ xmlns="d40d1d64-dae6-481f-9fbf-3fabfb1edcdb" xsi:nil="true"/>
    <TaxKeywordTaxHTField xmlns="61170afc-8edf-4b61-a019-dc093f4e4a16">
      <Terms xmlns="http://schemas.microsoft.com/office/infopath/2007/PartnerControls"/>
    </TaxKeywordTaxHTField>
    <Subject1 xmlns="d40d1d64-dae6-481f-9fbf-3fabfb1edcdb">FEQG</Subject1>
    <Substance xmlns="d40d1d64-dae6-481f-9fbf-3fabfb1edcdb">Rare Earth Elements (REEs)</Substance>
    <Status xmlns="d40d1d64-dae6-481f-9fbf-3fabfb1edc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B180DE-8B20-447C-A9DC-78E686934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d1d64-dae6-481f-9fbf-3fabfb1edcdb"/>
    <ds:schemaRef ds:uri="61170afc-8edf-4b61-a019-dc093f4e4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07AEFC-F7C9-4085-8490-0D8AC7C12784}">
  <ds:schemaRef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 ds:uri="http://purl.org/dc/dcmitype/"/>
    <ds:schemaRef ds:uri="61170afc-8edf-4b61-a019-dc093f4e4a16"/>
    <ds:schemaRef ds:uri="http://purl.org/dc/elements/1.1/"/>
    <ds:schemaRef ds:uri="http://schemas.microsoft.com/office/2006/documentManagement/types"/>
    <ds:schemaRef ds:uri="d40d1d64-dae6-481f-9fbf-3fabfb1edcdb"/>
  </ds:schemaRefs>
</ds:datastoreItem>
</file>

<file path=customXml/itemProps3.xml><?xml version="1.0" encoding="utf-8"?>
<ds:datastoreItem xmlns:ds="http://schemas.openxmlformats.org/officeDocument/2006/customXml" ds:itemID="{F0230C19-F7F4-468A-B4EA-2513DBAE1B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A – Eau – Ce</vt:lpstr>
      <vt:lpstr>B – Eau – La</vt:lpstr>
      <vt:lpstr>C – Eau – Nd</vt:lpstr>
      <vt:lpstr>D – Eau – Y</vt:lpstr>
      <vt:lpstr>E – Sédiments – Ce</vt:lpstr>
      <vt:lpstr>F – Sédiments – La</vt:lpstr>
      <vt:lpstr>G – Sédiments – Nd</vt:lpstr>
      <vt:lpstr>H – Sédiments – Y</vt:lpstr>
      <vt:lpstr>I – Just. espèces de subst.</vt:lpstr>
      <vt:lpstr>J – Ajust. modèle et est. CD5</vt:lpstr>
      <vt:lpstr>K – Code R</vt:lpstr>
      <vt:lpstr>L – Études inutilisables</vt:lpstr>
      <vt:lpstr>'A – Eau – Ce'!OLE_LINK1</vt:lpstr>
    </vt:vector>
  </TitlesOfParts>
  <Manager/>
  <Company>Environment Climate Change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Annexes A à L</dc:title>
  <dc:subject/>
  <dc:creator>Dixit,Sushil [NCR]</dc:creator>
  <cp:keywords/>
  <dc:description/>
  <cp:lastModifiedBy>Lacelle,Marc-Andre (il | he, him) (ECCC)</cp:lastModifiedBy>
  <cp:revision/>
  <dcterms:created xsi:type="dcterms:W3CDTF">2019-04-12T15:22:07Z</dcterms:created>
  <dcterms:modified xsi:type="dcterms:W3CDTF">2026-04-16T11:34:52Z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0x010100E07B9ACAEB3DD74293CB9582108FBC99</vt:lpwstr>
  </property>
  <property fmtid="{D5CDD505-2E9C-101B-9397-08002B2CF9AE}" pid="3" name="MediaServiceImageTags">
    <vt:lpwstr/>
  </property>
  <property fmtid="{D5CDD505-2E9C-101B-9397-08002B2CF9AE}" pid="4" name="MSIP_Label_bdebc259-eac6-4644-a51c-19d09b75403c_Enabled">
    <vt:lpwstr>True</vt:lpwstr>
  </property>
  <property fmtid="{D5CDD505-2E9C-101B-9397-08002B2CF9AE}" pid="5" name="MSIP_Label_bdebc259-eac6-4644-a51c-19d09b75403c_SiteId">
    <vt:lpwstr>740c5fd3-6e8b-4176-9cc9-454dbe4e62c4</vt:lpwstr>
  </property>
  <property fmtid="{D5CDD505-2E9C-101B-9397-08002B2CF9AE}" pid="6" name="MSIP_Label_bdebc259-eac6-4644-a51c-19d09b75403c_SetDate">
    <vt:lpwstr>2024-10-29T15:51:36Z</vt:lpwstr>
  </property>
  <property fmtid="{D5CDD505-2E9C-101B-9397-08002B2CF9AE}" pid="7" name="MSIP_Label_bdebc259-eac6-4644-a51c-19d09b75403c_Name">
    <vt:lpwstr>UNCLASSIFIED</vt:lpwstr>
  </property>
  <property fmtid="{D5CDD505-2E9C-101B-9397-08002B2CF9AE}" pid="8" name="MSIP_Label_bdebc259-eac6-4644-a51c-19d09b75403c_ActionId">
    <vt:lpwstr>0cf18477-a499-49ee-ad66-db776c9d8f4e</vt:lpwstr>
  </property>
  <property fmtid="{D5CDD505-2E9C-101B-9397-08002B2CF9AE}" pid="9" name="MSIP_Label_bdebc259-eac6-4644-a51c-19d09b75403c_Removed">
    <vt:lpwstr>False</vt:lpwstr>
  </property>
  <property fmtid="{D5CDD505-2E9C-101B-9397-08002B2CF9AE}" pid="10" name="MSIP_Label_bdebc259-eac6-4644-a51c-19d09b75403c_Extended_MSFT_Method">
    <vt:lpwstr>Privileged</vt:lpwstr>
  </property>
  <property fmtid="{D5CDD505-2E9C-101B-9397-08002B2CF9AE}" pid="11" name="TaxKeyword">
    <vt:lpwstr/>
  </property>
  <property fmtid="{D5CDD505-2E9C-101B-9397-08002B2CF9AE}" pid="12" name="Substance">
    <vt:lpwstr>;#REEs;#</vt:lpwstr>
  </property>
  <property fmtid="{D5CDD505-2E9C-101B-9397-08002B2CF9AE}" pid="13" name="Category">
    <vt:lpwstr>FEQG</vt:lpwstr>
  </property>
  <property fmtid="{D5CDD505-2E9C-101B-9397-08002B2CF9AE}" pid="14" name="MSIP_Label_834ed4f5-eae4-40c7-82be-b1cdf720a1b9_Enabled">
    <vt:lpwstr>true</vt:lpwstr>
  </property>
  <property fmtid="{D5CDD505-2E9C-101B-9397-08002B2CF9AE}" pid="15" name="MSIP_Label_834ed4f5-eae4-40c7-82be-b1cdf720a1b9_SetDate">
    <vt:lpwstr>2026-03-25T16:02:36Z</vt:lpwstr>
  </property>
  <property fmtid="{D5CDD505-2E9C-101B-9397-08002B2CF9AE}" pid="16" name="MSIP_Label_834ed4f5-eae4-40c7-82be-b1cdf720a1b9_Method">
    <vt:lpwstr>Standard</vt:lpwstr>
  </property>
  <property fmtid="{D5CDD505-2E9C-101B-9397-08002B2CF9AE}" pid="17" name="MSIP_Label_834ed4f5-eae4-40c7-82be-b1cdf720a1b9_Name">
    <vt:lpwstr>Unclassified - Non classifié</vt:lpwstr>
  </property>
  <property fmtid="{D5CDD505-2E9C-101B-9397-08002B2CF9AE}" pid="18" name="MSIP_Label_834ed4f5-eae4-40c7-82be-b1cdf720a1b9_SiteId">
    <vt:lpwstr>e0d54a3c-7bbe-4a64-9d46-f9f84a41c833</vt:lpwstr>
  </property>
  <property fmtid="{D5CDD505-2E9C-101B-9397-08002B2CF9AE}" pid="19" name="MSIP_Label_834ed4f5-eae4-40c7-82be-b1cdf720a1b9_ActionId">
    <vt:lpwstr>05cccefa-d976-4c87-aa0b-780a88ff0620</vt:lpwstr>
  </property>
  <property fmtid="{D5CDD505-2E9C-101B-9397-08002B2CF9AE}" pid="20" name="MSIP_Label_834ed4f5-eae4-40c7-82be-b1cdf720a1b9_ContentBits">
    <vt:lpwstr>0</vt:lpwstr>
  </property>
  <property fmtid="{D5CDD505-2E9C-101B-9397-08002B2CF9AE}" pid="21" name="MSIP_Label_834ed4f5-eae4-40c7-82be-b1cdf720a1b9_Tag">
    <vt:lpwstr>10, 3, 0, 1</vt:lpwstr>
  </property>
</Properties>
</file>