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53" lockStructure="1"/>
  <bookViews>
    <workbookView xWindow="0" yWindow="252" windowWidth="15480" windowHeight="11376" tabRatio="732"/>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 name="Document History" sheetId="7" r:id="rId7"/>
  </sheets>
  <calcPr calcId="145621"/>
</workbook>
</file>

<file path=xl/calcChain.xml><?xml version="1.0" encoding="utf-8"?>
<calcChain xmlns="http://schemas.openxmlformats.org/spreadsheetml/2006/main">
  <c r="C10" i="5" l="1"/>
  <c r="C9" i="5"/>
  <c r="H9" i="5" s="1"/>
  <c r="C8" i="5"/>
  <c r="C7" i="5"/>
  <c r="C6" i="5"/>
  <c r="C5" i="5"/>
  <c r="C4" i="5"/>
  <c r="C5" i="6"/>
  <c r="C11" i="4"/>
  <c r="C13" i="4"/>
  <c r="C18" i="4"/>
  <c r="C15" i="4"/>
  <c r="C14" i="4"/>
  <c r="C12" i="4"/>
  <c r="C8" i="4"/>
  <c r="C7" i="4"/>
  <c r="C5" i="3"/>
  <c r="C8" i="3"/>
  <c r="G9" i="6"/>
  <c r="F9" i="6"/>
  <c r="H9" i="6"/>
  <c r="C9" i="6"/>
  <c r="G18" i="4"/>
  <c r="F18" i="4"/>
  <c r="H18" i="4"/>
  <c r="C10" i="4"/>
  <c r="G15" i="4"/>
  <c r="F15" i="4"/>
  <c r="G14" i="4"/>
  <c r="F14" i="4"/>
  <c r="G13" i="4"/>
  <c r="F13" i="4"/>
  <c r="H13" i="4" s="1"/>
  <c r="G12" i="4"/>
  <c r="F12" i="4"/>
  <c r="G11" i="4"/>
  <c r="F11" i="4"/>
  <c r="H11" i="4" s="1"/>
  <c r="G10" i="4"/>
  <c r="F10" i="4"/>
  <c r="C6" i="3"/>
  <c r="G6" i="3"/>
  <c r="F6" i="3"/>
  <c r="G5" i="3"/>
  <c r="H5" i="3" s="1"/>
  <c r="F5" i="3"/>
  <c r="C7" i="3"/>
  <c r="C7" i="6"/>
  <c r="F7" i="6"/>
  <c r="G7" i="6"/>
  <c r="F5" i="6"/>
  <c r="G5" i="6"/>
  <c r="H5" i="6" s="1"/>
  <c r="G4" i="6"/>
  <c r="H4" i="6" s="1"/>
  <c r="F4" i="6"/>
  <c r="C4" i="6"/>
  <c r="F7" i="4"/>
  <c r="G7" i="4"/>
  <c r="F8" i="4"/>
  <c r="G8" i="4"/>
  <c r="H8" i="4" s="1"/>
  <c r="F9" i="4"/>
  <c r="H9" i="4" s="1"/>
  <c r="G9" i="4"/>
  <c r="C9" i="4"/>
  <c r="F16" i="4"/>
  <c r="G16" i="4"/>
  <c r="C16" i="4"/>
  <c r="F17" i="4"/>
  <c r="G17" i="4"/>
  <c r="H17" i="4" s="1"/>
  <c r="C17" i="4"/>
  <c r="F19" i="4"/>
  <c r="G19" i="4"/>
  <c r="C19" i="4"/>
  <c r="F20" i="4"/>
  <c r="G20" i="4"/>
  <c r="C20" i="4"/>
  <c r="C11" i="3"/>
  <c r="F11" i="3"/>
  <c r="G11" i="3"/>
  <c r="G8" i="3"/>
  <c r="F8" i="3"/>
  <c r="G7" i="3"/>
  <c r="F7" i="3"/>
  <c r="G7" i="5"/>
  <c r="F7" i="5"/>
  <c r="C8" i="6"/>
  <c r="C6" i="6"/>
  <c r="C18" i="3"/>
  <c r="C13" i="3"/>
  <c r="C12" i="3"/>
  <c r="C10" i="3"/>
  <c r="C9" i="3"/>
  <c r="C4" i="3"/>
  <c r="G8" i="6"/>
  <c r="F8" i="6"/>
  <c r="F12" i="3"/>
  <c r="H12" i="3" s="1"/>
  <c r="G12" i="3"/>
  <c r="G10" i="3"/>
  <c r="F10" i="3"/>
  <c r="H10" i="3" s="1"/>
  <c r="G18" i="3"/>
  <c r="F18" i="3"/>
  <c r="G13" i="3"/>
  <c r="F13" i="3"/>
  <c r="H13" i="3" s="1"/>
  <c r="G6" i="6"/>
  <c r="F6" i="6"/>
  <c r="H6" i="6" s="1"/>
  <c r="G9" i="3"/>
  <c r="F9" i="3"/>
  <c r="G4" i="3"/>
  <c r="F4" i="3"/>
  <c r="H4" i="3" s="1"/>
  <c r="F5" i="5"/>
  <c r="G5" i="5"/>
  <c r="F6" i="5"/>
  <c r="G6" i="5"/>
  <c r="F8" i="5"/>
  <c r="G8" i="5"/>
  <c r="F9" i="5"/>
  <c r="G9" i="5"/>
  <c r="F10" i="5"/>
  <c r="G10" i="5"/>
  <c r="F4" i="5"/>
  <c r="G4" i="5"/>
  <c r="H6" i="3"/>
  <c r="H8" i="6" l="1"/>
  <c r="H7" i="3"/>
  <c r="H12" i="4"/>
  <c r="H5" i="5"/>
  <c r="H7" i="6"/>
  <c r="H20" i="4"/>
  <c r="H6" i="5"/>
  <c r="H16" i="4"/>
  <c r="H19" i="4"/>
  <c r="H18" i="3"/>
  <c r="H7" i="5"/>
  <c r="H8" i="3"/>
  <c r="H9" i="3"/>
  <c r="H11" i="3"/>
  <c r="H7" i="4"/>
  <c r="H10" i="4"/>
  <c r="H15" i="4"/>
  <c r="H14" i="4"/>
  <c r="H10" i="5"/>
  <c r="H8" i="5"/>
  <c r="H4" i="5"/>
  <c r="H21" i="4" l="1"/>
</calcChain>
</file>

<file path=xl/sharedStrings.xml><?xml version="1.0" encoding="utf-8"?>
<sst xmlns="http://schemas.openxmlformats.org/spreadsheetml/2006/main" count="303" uniqueCount="126">
  <si>
    <t>Input Data</t>
  </si>
  <si>
    <t>Substance Name</t>
  </si>
  <si>
    <t>CAS Number</t>
  </si>
  <si>
    <t>Units</t>
  </si>
  <si>
    <t>*</t>
  </si>
  <si>
    <t>Carbon Monoxide (CO)</t>
  </si>
  <si>
    <t>630-08-0</t>
  </si>
  <si>
    <t>tonnes</t>
  </si>
  <si>
    <t>Sulphur Dioxide (SO2)</t>
  </si>
  <si>
    <t>7446-09-5</t>
  </si>
  <si>
    <t>11104-93-1</t>
  </si>
  <si>
    <t>Volatile Organic Compounds (VOCs)</t>
  </si>
  <si>
    <t>Total Particulate Matter (TPM)</t>
  </si>
  <si>
    <t>Activity Rate</t>
  </si>
  <si>
    <t>Part 4 Criteria Air Contaminants (CAC) Releases</t>
  </si>
  <si>
    <t>Part 5 Selected Volatile Organic Compounds Releases</t>
  </si>
  <si>
    <t>Purpose</t>
  </si>
  <si>
    <t>How to Use the Estimation Tool</t>
  </si>
  <si>
    <t>Sources of Information</t>
  </si>
  <si>
    <t>Additional Information</t>
  </si>
  <si>
    <t xml:space="preserve"> </t>
  </si>
  <si>
    <t>71-43-2</t>
  </si>
  <si>
    <t>115-07-1</t>
  </si>
  <si>
    <t>Level 1 - Internal Combustion Engines</t>
  </si>
  <si>
    <t>Level 2 - Industrial, Commercial/Institutional</t>
  </si>
  <si>
    <t>Level 3 - Distillate Oil (Diesel)</t>
  </si>
  <si>
    <t>Level 4 - Reciprocating</t>
  </si>
  <si>
    <t>Benzene</t>
  </si>
  <si>
    <t>1,3-Butadiene</t>
  </si>
  <si>
    <t>106-99-0</t>
  </si>
  <si>
    <t>Propylene</t>
  </si>
  <si>
    <t xml:space="preserve">Since the NPRI reporting thresholds are for the facility as a whole, the air releases calculated in this spreadsheet must be added to the NPRI releases from other sources (air releases) and activities at the facility.  </t>
  </si>
  <si>
    <t>D</t>
  </si>
  <si>
    <t>EF Rating</t>
  </si>
  <si>
    <t xml:space="preserve">The emission factors used in this spreadsheet are based on uncontrolled emissions.  If you are using an emission control device you will have to adjust the emissions calculated by this spreadsheet according to the following formula: </t>
  </si>
  <si>
    <t>Controlled Emissions = Uncontrolled emission x ((100 - control efficiency)/100))</t>
  </si>
  <si>
    <t xml:space="preserve">Emission Factor </t>
  </si>
  <si>
    <t>EF** Units</t>
  </si>
  <si>
    <t>Total Release</t>
  </si>
  <si>
    <t>SCC Code - 20200102, 20300101</t>
  </si>
  <si>
    <t>Hours of Operation</t>
  </si>
  <si>
    <t>hours</t>
  </si>
  <si>
    <t>Horse Power</t>
  </si>
  <si>
    <t>Operating Horse Power</t>
  </si>
  <si>
    <t>kg/hp - hour</t>
  </si>
  <si>
    <t>Acetaldehyde</t>
  </si>
  <si>
    <t>75-07-0</t>
  </si>
  <si>
    <t>E</t>
  </si>
  <si>
    <t>Benzo (a) anthracene</t>
  </si>
  <si>
    <t>56-55-3</t>
  </si>
  <si>
    <t>Fluoranthene</t>
  </si>
  <si>
    <t>206-44-0</t>
  </si>
  <si>
    <t>kg</t>
  </si>
  <si>
    <t>Formaldehyde</t>
  </si>
  <si>
    <t>50-00-0</t>
  </si>
  <si>
    <t>Isomers of Xylene</t>
  </si>
  <si>
    <t>1330-20-7</t>
  </si>
  <si>
    <t>Mercury</t>
  </si>
  <si>
    <t>7439-97-6</t>
  </si>
  <si>
    <t>U</t>
  </si>
  <si>
    <t>Naphthalene</t>
  </si>
  <si>
    <t>91-20-3</t>
  </si>
  <si>
    <t>Phenanthrene</t>
  </si>
  <si>
    <t>85-01-8</t>
  </si>
  <si>
    <t>Pyrene</t>
  </si>
  <si>
    <t>129-00-0</t>
  </si>
  <si>
    <t>Toluene</t>
  </si>
  <si>
    <t>108-88-3</t>
  </si>
  <si>
    <t>Oxides of Nitrogen, expressed as NO2 (NOx)</t>
  </si>
  <si>
    <t>Part 2 Substance Releases</t>
  </si>
  <si>
    <t>Part 3 Substance Releases</t>
  </si>
  <si>
    <t>TOTAL</t>
  </si>
  <si>
    <t>No Emission Factors can be found for Part 3 substances.</t>
  </si>
  <si>
    <t>Enter the power output of the internal combustion engine and the number of hours it operated.</t>
  </si>
  <si>
    <t>* No single CAS Number applies to this substance</t>
  </si>
  <si>
    <t>EF*** Units</t>
  </si>
  <si>
    <t>*** EF = Emission Factor</t>
  </si>
  <si>
    <t>Total Release to 3 decimals</t>
  </si>
  <si>
    <t>This spreadsheet was designed to assist with estimating the releases of NPRI substances from the diesel fuel combustion in a generator (reciprocating engines). All NPRI substances, where emission factors are available, are considered in this activity.</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</si>
  <si>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</si>
  <si>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</si>
  <si>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Part 1A Substance Releases</t>
  </si>
  <si>
    <t>Part 1B Substance Releases</t>
  </si>
  <si>
    <t>Horsepower</t>
  </si>
  <si>
    <t>horsepower</t>
  </si>
  <si>
    <t>Acenaphthene</t>
  </si>
  <si>
    <t>83-32-9</t>
  </si>
  <si>
    <t>Fluorene</t>
  </si>
  <si>
    <t>86-73-7</t>
  </si>
  <si>
    <t>Acenaphthylene</t>
  </si>
  <si>
    <t>208-96-8</t>
  </si>
  <si>
    <t>Part 1,2,3,4,5 Substance emissions factors are from the US EPA WebFIRE (version December 2005) database / AP 42 Chapter 3.3</t>
  </si>
  <si>
    <t xml:space="preserve">Applicable Source Classification Code used for Emission Factor determination in the US EPA's WebFIRE database </t>
  </si>
  <si>
    <t>Diesel Fuel Generator - Hours of Operation (Up to 600 Horsepower)</t>
  </si>
  <si>
    <t>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also referred to as "speciated VOCs".</t>
  </si>
  <si>
    <t>Acrolein</t>
  </si>
  <si>
    <t>107-08-8</t>
  </si>
  <si>
    <t>Anthracene</t>
  </si>
  <si>
    <t>120-12-7</t>
  </si>
  <si>
    <t xml:space="preserve"> Reporting Individual PAH substances</t>
  </si>
  <si>
    <t>Benzo (a) phenanthrene</t>
  </si>
  <si>
    <t>218-01-9</t>
  </si>
  <si>
    <t>Benzo (a) pyrene</t>
  </si>
  <si>
    <t>50-32-8</t>
  </si>
  <si>
    <t>Benzo (b) fluoranthene</t>
  </si>
  <si>
    <t>205-99-2</t>
  </si>
  <si>
    <t>Benzo (g,h,i) perylene</t>
  </si>
  <si>
    <t>191-24-2</t>
  </si>
  <si>
    <t>Benzo (k) fluoranthene</t>
  </si>
  <si>
    <t>207-08-9</t>
  </si>
  <si>
    <t>Dibenzo (a,h) anthracene</t>
  </si>
  <si>
    <t>53-70-3</t>
  </si>
  <si>
    <t>Indeno(1,2,3-c,d) pyrene</t>
  </si>
  <si>
    <t>193-39-5</t>
  </si>
  <si>
    <r>
      <t>Particulate Matter less than or equal to 10 µ</t>
    </r>
    <r>
      <rPr>
        <sz val="10"/>
        <rFont val="Arial"/>
      </rPr>
      <t>m (PM10)</t>
    </r>
  </si>
  <si>
    <r>
      <t>Particulate Matter less than or equal to 2.5 µ</t>
    </r>
    <r>
      <rPr>
        <sz val="10"/>
        <rFont val="Arial"/>
      </rPr>
      <t>m (PM2.5)</t>
    </r>
  </si>
  <si>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</si>
  <si>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</si>
  <si>
    <t>Document History/Histoire du document</t>
  </si>
  <si>
    <t>Date/date</t>
  </si>
  <si>
    <t>Item/item</t>
  </si>
  <si>
    <t>By/Par</t>
  </si>
  <si>
    <t>Calculator workbook created / document créé</t>
  </si>
  <si>
    <t>C.S.</t>
  </si>
  <si>
    <t>J.G.</t>
  </si>
  <si>
    <t>Reviewed EFs against AP-42 Chapter 3.3. Reviewed EFs against AP-42 Chapter 3.3. Adjusted EFs for part 4 substances to make use of the EPA's factors that are already converted to a power output basis. This results in a slight increase in the EFs (~1%).    / Revision de les F-E contre AP- 42 Chapitre 3.3. Ajusté les F-E pour les substances dans la partie 4 en utilisant les facteurs de l'EPA qui sont déjà convertis à une base de puissance de sortie. Cela se traduit par une légère augmentation dans les F-E ( ~ 1 %)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</si>
</sst>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00"/>
    <numFmt numFmtId="185" formatCode="0.000E+00"/>
  </numFmts>
  <fonts count="15" x14ac:knownFonts="1">
    <font>
      <sz val="10"/>
      <name val="Arial"/>
    </font>
    <font>
      <sz val="10"/>
      <name val="Arial"/>
    </font>
    <font>
      <b/>
      <sz val="10"/>
      <name val="Arial"/>
      <family val="2"/>
    </font>
    <font>
      <b/>
      <u/>
      <sz val="10"/>
      <name val="Arial"/>
      <family val="2"/>
    </font>
    <font>
      <sz val="10"/>
      <name val="Arial"/>
      <family val="2"/>
    </font>
    <font>
      <b/>
      <sz val="14"/>
      <name val="Arial"/>
      <family val="2"/>
    </font>
    <font>
      <b/>
      <sz val="10"/>
      <color indexed="10"/>
      <name val="Arial"/>
      <family val="2"/>
    </font>
    <font>
      <sz val="10"/>
      <color indexed="17"/>
      <name val="Arial"/>
    </font>
    <font>
      <sz val="10"/>
      <color indexed="17"/>
      <name val="Arial"/>
      <family val="2"/>
    </font>
    <font>
      <sz val="8"/>
      <name val="Arial"/>
    </font>
    <font>
      <b/>
      <i/>
      <sz val="10"/>
      <name val="Arial"/>
      <family val="2"/>
    </font>
    <font>
      <sz val="9"/>
      <name val="Arial"/>
    </font>
    <font>
      <b/>
      <u/>
      <sz val="14"/>
      <name val="Arial"/>
      <family val="2"/>
    </font>
    <font>
      <sz val="10"/>
      <color indexed="12"/>
      <name val="Arial"/>
      <family val="2"/>
    </font>
    <font>
      <sz val="10"/>
      <color indexed="10"/>
      <name val="Arial"/>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7">
    <xf numFmtId="0" fontId="0" fillId="0" borderId="0" xfId="0"/>
    <xf numFmtId="49" fontId="0" fillId="0" borderId="0" xfId="0" applyNumberFormat="1" applyAlignment="1">
      <alignment horizontal="left" wrapText="1"/>
    </xf>
    <xf numFmtId="180" fontId="0" fillId="0" borderId="0" xfId="0" applyNumberFormat="1"/>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8" fillId="0" borderId="0" xfId="0" applyFont="1" applyAlignment="1"/>
    <xf numFmtId="0" fontId="1" fillId="0" borderId="0" xfId="0" applyFont="1"/>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1" fontId="0" fillId="0" borderId="0" xfId="0" applyNumberFormat="1"/>
    <xf numFmtId="1" fontId="0" fillId="0" borderId="0" xfId="0" applyNumberFormat="1" applyBorder="1"/>
    <xf numFmtId="1" fontId="0" fillId="0" borderId="0" xfId="0" applyNumberFormat="1" applyBorder="1" applyAlignment="1">
      <alignment horizontal="center"/>
    </xf>
    <xf numFmtId="1" fontId="11" fillId="0" borderId="0" xfId="0" applyNumberFormat="1" applyFont="1" applyBorder="1"/>
    <xf numFmtId="0" fontId="4" fillId="0" borderId="0" xfId="0" applyFont="1"/>
    <xf numFmtId="0" fontId="0" fillId="0" borderId="0" xfId="0" applyNumberFormat="1" applyBorder="1" applyAlignment="1">
      <alignment horizontal="center"/>
    </xf>
    <xf numFmtId="2" fontId="0" fillId="0" borderId="0" xfId="0" applyNumberFormat="1" applyBorder="1" applyAlignment="1">
      <alignment horizontal="center"/>
    </xf>
    <xf numFmtId="180" fontId="6" fillId="0" borderId="0" xfId="0" applyNumberFormat="1" applyFont="1" applyAlignment="1">
      <alignment horizontal="center"/>
    </xf>
    <xf numFmtId="0" fontId="4" fillId="0" borderId="0" xfId="0" applyNumberFormat="1" applyFont="1" applyAlignment="1">
      <alignment horizontal="left"/>
    </xf>
    <xf numFmtId="0" fontId="4" fillId="0" borderId="0" xfId="0" applyNumberFormat="1" applyFont="1" applyAlignment="1">
      <alignment wrapText="1"/>
    </xf>
    <xf numFmtId="0" fontId="4" fillId="0" borderId="0" xfId="0" applyFont="1" applyFill="1"/>
    <xf numFmtId="0" fontId="4" fillId="0" borderId="0" xfId="0" quotePrefix="1" applyFont="1" applyFill="1" applyAlignment="1">
      <alignment horizontal="left"/>
    </xf>
    <xf numFmtId="0" fontId="4" fillId="0" borderId="0" xfId="0" applyFont="1" applyFill="1" applyAlignment="1">
      <alignment horizontal="left"/>
    </xf>
    <xf numFmtId="0" fontId="4" fillId="0" borderId="0" xfId="0" applyFont="1" applyBorder="1" applyAlignment="1">
      <alignment horizontal="center"/>
    </xf>
    <xf numFmtId="185" fontId="0" fillId="0" borderId="0" xfId="0" applyNumberFormat="1" applyBorder="1" applyAlignment="1">
      <alignment horizontal="center"/>
    </xf>
    <xf numFmtId="0" fontId="6" fillId="0" borderId="0" xfId="0" applyFont="1" applyBorder="1" applyAlignment="1">
      <alignment horizontal="left"/>
    </xf>
    <xf numFmtId="0" fontId="0" fillId="0" borderId="0" xfId="0" applyBorder="1"/>
    <xf numFmtId="49" fontId="12" fillId="0" borderId="0" xfId="0" applyNumberFormat="1" applyFont="1" applyBorder="1" applyAlignment="1">
      <alignment horizontal="center" wrapText="1"/>
    </xf>
    <xf numFmtId="0" fontId="3" fillId="0" borderId="0" xfId="0" applyFont="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Protection="1"/>
    <xf numFmtId="0" fontId="3" fillId="0" borderId="0" xfId="0" applyFont="1" applyAlignment="1" applyProtection="1">
      <alignment horizontal="center"/>
    </xf>
    <xf numFmtId="0" fontId="2" fillId="0" borderId="0" xfId="0" applyFont="1" applyBorder="1" applyAlignment="1" applyProtection="1">
      <alignment horizontal="left"/>
    </xf>
    <xf numFmtId="0" fontId="2" fillId="0" borderId="0" xfId="0" applyFont="1" applyFill="1" applyAlignment="1" applyProtection="1">
      <alignment horizontal="right"/>
    </xf>
    <xf numFmtId="0" fontId="4" fillId="0" borderId="0" xfId="0" applyFont="1" applyAlignment="1" applyProtection="1">
      <alignment horizontal="right"/>
    </xf>
    <xf numFmtId="0" fontId="2" fillId="0" borderId="0" xfId="0" applyFont="1" applyAlignment="1" applyProtection="1">
      <alignment horizontal="left"/>
    </xf>
    <xf numFmtId="0" fontId="0" fillId="0" borderId="0" xfId="0" applyBorder="1" applyProtection="1"/>
    <xf numFmtId="0" fontId="0" fillId="2" borderId="1" xfId="0" applyFill="1" applyBorder="1" applyProtection="1"/>
    <xf numFmtId="0" fontId="10" fillId="2" borderId="1" xfId="0" applyFont="1" applyFill="1" applyBorder="1" applyAlignment="1" applyProtection="1">
      <alignment horizontal="center"/>
    </xf>
    <xf numFmtId="0" fontId="2" fillId="2" borderId="1" xfId="0" applyFont="1" applyFill="1" applyBorder="1" applyAlignment="1" applyProtection="1">
      <alignment horizontal="center"/>
    </xf>
    <xf numFmtId="0" fontId="2" fillId="0" borderId="1" xfId="0" applyFont="1" applyBorder="1" applyAlignment="1" applyProtection="1">
      <alignment horizontal="left"/>
    </xf>
    <xf numFmtId="0" fontId="4" fillId="0" borderId="1" xfId="0" applyFont="1" applyBorder="1" applyAlignment="1" applyProtection="1">
      <alignment horizontal="center"/>
    </xf>
    <xf numFmtId="0" fontId="2" fillId="0" borderId="1" xfId="0" applyFont="1" applyBorder="1" applyProtection="1"/>
    <xf numFmtId="0" fontId="0" fillId="0" borderId="1" xfId="0" applyBorder="1" applyAlignment="1" applyProtection="1">
      <alignment horizontal="center"/>
    </xf>
    <xf numFmtId="0" fontId="9" fillId="0" borderId="0" xfId="0" applyFont="1" applyAlignment="1" applyProtection="1">
      <alignment horizontal="left"/>
    </xf>
    <xf numFmtId="0" fontId="0" fillId="3" borderId="1" xfId="0" applyFill="1" applyBorder="1" applyAlignment="1" applyProtection="1">
      <alignment horizontal="center"/>
      <protection locked="0"/>
    </xf>
    <xf numFmtId="0" fontId="4" fillId="0" borderId="1" xfId="0" applyFont="1" applyBorder="1"/>
    <xf numFmtId="180" fontId="6" fillId="0" borderId="1" xfId="0" applyNumberFormat="1" applyFont="1" applyBorder="1" applyAlignment="1">
      <alignment horizontal="center"/>
    </xf>
    <xf numFmtId="0" fontId="0" fillId="0" borderId="1" xfId="0" applyNumberFormat="1" applyBorder="1" applyAlignment="1">
      <alignment horizontal="center"/>
    </xf>
    <xf numFmtId="0" fontId="4" fillId="0" borderId="1" xfId="0" applyFont="1" applyFill="1" applyBorder="1"/>
    <xf numFmtId="1" fontId="0" fillId="0" borderId="1" xfId="0" applyNumberFormat="1" applyBorder="1"/>
    <xf numFmtId="1" fontId="0" fillId="0" borderId="1" xfId="0" applyNumberFormat="1" applyBorder="1" applyAlignment="1">
      <alignment horizontal="center"/>
    </xf>
    <xf numFmtId="0" fontId="2" fillId="2" borderId="1" xfId="0" applyFont="1" applyFill="1" applyBorder="1"/>
    <xf numFmtId="0" fontId="2" fillId="2" borderId="1" xfId="0" applyFont="1" applyFill="1" applyBorder="1" applyAlignment="1">
      <alignment horizontal="right"/>
    </xf>
    <xf numFmtId="185" fontId="4" fillId="0" borderId="1" xfId="0" applyNumberFormat="1" applyFont="1" applyBorder="1" applyAlignment="1" applyProtection="1">
      <alignment horizontal="center"/>
      <protection locked="0"/>
    </xf>
    <xf numFmtId="185" fontId="0" fillId="0" borderId="1" xfId="0" applyNumberFormat="1" applyBorder="1" applyAlignment="1" applyProtection="1">
      <alignment horizontal="center"/>
      <protection locked="0"/>
    </xf>
    <xf numFmtId="0" fontId="0" fillId="0" borderId="1" xfId="0" applyBorder="1"/>
    <xf numFmtId="49" fontId="0" fillId="0" borderId="1" xfId="0" applyNumberFormat="1" applyBorder="1" applyAlignment="1">
      <alignment horizontal="center"/>
    </xf>
    <xf numFmtId="0" fontId="2" fillId="0" borderId="0" xfId="0" applyFont="1" applyAlignment="1"/>
    <xf numFmtId="0" fontId="0" fillId="0" borderId="0" xfId="0" applyAlignment="1" applyProtection="1">
      <alignment horizontal="right"/>
    </xf>
    <xf numFmtId="180" fontId="0" fillId="0" borderId="0" xfId="0" applyNumberFormat="1" applyProtection="1"/>
    <xf numFmtId="0" fontId="6" fillId="0" borderId="0" xfId="0" applyFont="1" applyFill="1" applyBorder="1" applyAlignment="1" applyProtection="1"/>
    <xf numFmtId="0" fontId="3" fillId="0" borderId="0" xfId="0" applyFont="1" applyProtection="1"/>
    <xf numFmtId="0" fontId="7" fillId="0" borderId="0" xfId="0" applyFont="1" applyBorder="1" applyAlignment="1" applyProtection="1">
      <alignment horizontal="centerContinuous"/>
    </xf>
    <xf numFmtId="0" fontId="2" fillId="2" borderId="1" xfId="0" applyFont="1" applyFill="1" applyBorder="1" applyProtection="1"/>
    <xf numFmtId="0" fontId="2" fillId="2" borderId="1" xfId="0" applyFont="1" applyFill="1" applyBorder="1" applyAlignment="1" applyProtection="1">
      <alignment horizontal="right"/>
    </xf>
    <xf numFmtId="0" fontId="4" fillId="0" borderId="1" xfId="0" applyFont="1" applyBorder="1" applyProtection="1"/>
    <xf numFmtId="180" fontId="6" fillId="0" borderId="1" xfId="0" applyNumberFormat="1" applyFont="1" applyBorder="1" applyAlignment="1" applyProtection="1">
      <alignment horizontal="center"/>
    </xf>
    <xf numFmtId="0" fontId="14" fillId="0" borderId="0" xfId="0" applyFont="1" applyFill="1" applyProtection="1"/>
    <xf numFmtId="0" fontId="1" fillId="0" borderId="0" xfId="0" applyFont="1" applyBorder="1" applyProtection="1"/>
    <xf numFmtId="0" fontId="0" fillId="0" borderId="0" xfId="0" applyFill="1" applyProtection="1"/>
    <xf numFmtId="0" fontId="0" fillId="0" borderId="1" xfId="0" applyNumberFormat="1" applyBorder="1" applyAlignment="1" applyProtection="1">
      <alignment horizontal="center"/>
    </xf>
    <xf numFmtId="0" fontId="4" fillId="0" borderId="1" xfId="0" applyNumberFormat="1" applyFont="1" applyBorder="1" applyAlignment="1" applyProtection="1">
      <alignment horizontal="center"/>
    </xf>
    <xf numFmtId="0" fontId="13" fillId="0" borderId="0" xfId="0" applyFont="1" applyProtection="1"/>
    <xf numFmtId="0" fontId="4" fillId="0" borderId="1" xfId="0" applyFont="1" applyFill="1" applyBorder="1" applyProtection="1"/>
    <xf numFmtId="0" fontId="4" fillId="0" borderId="2" xfId="0" applyFont="1" applyFill="1" applyBorder="1" applyProtection="1"/>
    <xf numFmtId="0" fontId="0" fillId="0" borderId="2" xfId="0" applyNumberFormat="1" applyBorder="1" applyAlignment="1" applyProtection="1">
      <alignment horizontal="center"/>
    </xf>
    <xf numFmtId="0" fontId="0" fillId="0" borderId="2" xfId="0" applyBorder="1" applyAlignment="1" applyProtection="1">
      <alignment horizontal="center"/>
    </xf>
    <xf numFmtId="0" fontId="4" fillId="0" borderId="2" xfId="0" applyFont="1" applyBorder="1" applyAlignment="1" applyProtection="1">
      <alignment horizontal="center"/>
    </xf>
    <xf numFmtId="180" fontId="6" fillId="0" borderId="2" xfId="0" applyNumberFormat="1" applyFont="1" applyBorder="1" applyAlignment="1" applyProtection="1">
      <alignment horizontal="center"/>
    </xf>
    <xf numFmtId="0" fontId="2" fillId="0" borderId="3" xfId="0" applyFont="1" applyFill="1" applyBorder="1" applyAlignment="1" applyProtection="1">
      <alignment horizontal="left"/>
    </xf>
    <xf numFmtId="0" fontId="6" fillId="0" borderId="3" xfId="0" applyNumberFormat="1" applyFont="1" applyBorder="1" applyAlignment="1" applyProtection="1">
      <alignment horizontal="center"/>
    </xf>
    <xf numFmtId="185" fontId="6" fillId="0" borderId="3" xfId="0" applyNumberFormat="1" applyFont="1" applyBorder="1" applyAlignment="1" applyProtection="1">
      <alignment horizontal="center"/>
    </xf>
    <xf numFmtId="0" fontId="6" fillId="0" borderId="3" xfId="0" applyFont="1" applyBorder="1" applyAlignment="1" applyProtection="1">
      <alignment horizontal="center"/>
    </xf>
    <xf numFmtId="180" fontId="6" fillId="0" borderId="3" xfId="0" applyNumberFormat="1" applyFont="1" applyBorder="1" applyAlignment="1" applyProtection="1">
      <alignment horizontal="center"/>
    </xf>
    <xf numFmtId="0" fontId="6" fillId="0" borderId="0" xfId="0" applyFont="1" applyAlignment="1" applyProtection="1">
      <alignment horizontal="center"/>
    </xf>
    <xf numFmtId="0" fontId="6" fillId="0" borderId="0" xfId="0" applyFont="1" applyFill="1" applyBorder="1" applyAlignment="1" applyProtection="1">
      <alignment horizontal="left"/>
    </xf>
    <xf numFmtId="0" fontId="6" fillId="0" borderId="0" xfId="0" applyNumberFormat="1" applyFont="1" applyBorder="1" applyAlignment="1" applyProtection="1">
      <alignment horizontal="center"/>
    </xf>
    <xf numFmtId="185" fontId="6" fillId="0" borderId="0" xfId="0" applyNumberFormat="1" applyFont="1" applyAlignment="1" applyProtection="1">
      <alignment horizontal="center"/>
    </xf>
    <xf numFmtId="0" fontId="6" fillId="0" borderId="0" xfId="0" applyFont="1" applyBorder="1" applyAlignment="1" applyProtection="1">
      <alignment horizontal="center"/>
    </xf>
    <xf numFmtId="180" fontId="6" fillId="0" borderId="0" xfId="0" applyNumberFormat="1" applyFont="1" applyAlignment="1" applyProtection="1">
      <alignment horizontal="center"/>
    </xf>
    <xf numFmtId="1" fontId="0" fillId="0" borderId="0" xfId="0" applyNumberFormat="1" applyBorder="1" applyAlignment="1" applyProtection="1">
      <alignment horizontal="center"/>
    </xf>
    <xf numFmtId="0" fontId="7" fillId="0" borderId="4" xfId="0" applyFont="1" applyBorder="1" applyAlignment="1" applyProtection="1">
      <alignment horizontal="centerContinuous"/>
    </xf>
    <xf numFmtId="0" fontId="0" fillId="0" borderId="4" xfId="0" applyBorder="1" applyProtection="1"/>
    <xf numFmtId="0" fontId="2" fillId="0" borderId="5" xfId="0" applyFont="1" applyBorder="1" applyProtection="1"/>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6" xfId="0" applyFont="1" applyBorder="1" applyAlignment="1" applyProtection="1">
      <alignment horizontal="right"/>
    </xf>
    <xf numFmtId="0" fontId="2" fillId="0" borderId="8" xfId="0" applyFont="1" applyBorder="1" applyAlignment="1" applyProtection="1">
      <alignment horizontal="right"/>
    </xf>
    <xf numFmtId="0" fontId="2" fillId="0" borderId="9" xfId="0" applyFont="1" applyBorder="1" applyProtection="1"/>
    <xf numFmtId="0" fontId="2" fillId="0" borderId="5" xfId="0" applyFont="1" applyFill="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right"/>
    </xf>
    <xf numFmtId="0" fontId="2" fillId="0" borderId="0" xfId="0" applyFont="1" applyFill="1" applyBorder="1" applyAlignment="1" applyProtection="1">
      <alignment horizontal="center"/>
    </xf>
    <xf numFmtId="0" fontId="1" fillId="0" borderId="0" xfId="0" applyFont="1" applyProtection="1"/>
    <xf numFmtId="0" fontId="0" fillId="0" borderId="0" xfId="0" applyNumberFormat="1" applyBorder="1" applyAlignment="1" applyProtection="1">
      <alignment horizontal="center"/>
    </xf>
    <xf numFmtId="2" fontId="0" fillId="0" borderId="0" xfId="0" applyNumberFormat="1" applyBorder="1" applyAlignment="1" applyProtection="1">
      <alignment horizontal="center"/>
    </xf>
    <xf numFmtId="185" fontId="0" fillId="0" borderId="2" xfId="0" applyNumberFormat="1" applyBorder="1" applyAlignment="1" applyProtection="1">
      <alignment horizontal="center"/>
      <protection locked="0"/>
    </xf>
    <xf numFmtId="0" fontId="4" fillId="0" borderId="3" xfId="0" applyFont="1" applyBorder="1" applyAlignment="1" applyProtection="1">
      <alignment horizontal="center"/>
    </xf>
    <xf numFmtId="185" fontId="0" fillId="0" borderId="0" xfId="0" applyNumberFormat="1" applyBorder="1" applyAlignment="1" applyProtection="1">
      <alignment horizontal="center"/>
      <protection locked="0"/>
    </xf>
    <xf numFmtId="0" fontId="0" fillId="0" borderId="0" xfId="0" applyBorder="1" applyAlignment="1">
      <alignment horizontal="center"/>
    </xf>
    <xf numFmtId="180" fontId="6" fillId="0" borderId="0" xfId="0" applyNumberFormat="1" applyFont="1" applyBorder="1" applyAlignment="1">
      <alignment horizont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4" fillId="0" borderId="0" xfId="0" applyFont="1" applyAlignment="1" applyProtection="1">
      <alignment wrapText="1"/>
    </xf>
    <xf numFmtId="0" fontId="2" fillId="0" borderId="0" xfId="0" applyFont="1"/>
    <xf numFmtId="0" fontId="2" fillId="0" borderId="10" xfId="0" applyFont="1" applyBorder="1"/>
    <xf numFmtId="0" fontId="2" fillId="0" borderId="3" xfId="0" applyFont="1" applyBorder="1"/>
    <xf numFmtId="0" fontId="2" fillId="0" borderId="11" xfId="0" applyFont="1" applyBorder="1"/>
    <xf numFmtId="14" fontId="0" fillId="0" borderId="12" xfId="0" applyNumberFormat="1" applyBorder="1"/>
    <xf numFmtId="0" fontId="0" fillId="0" borderId="13" xfId="0" applyBorder="1"/>
    <xf numFmtId="0" fontId="0" fillId="0" borderId="1" xfId="0" applyBorder="1" applyAlignment="1">
      <alignment wrapText="1"/>
    </xf>
  </cellXfs>
  <cellStyles count="1">
    <cellStyle name="Normal" xfId="0" builtinId="0"/>
  </cellStyles>
  <dxfs count="4">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2476500</xdr:colOff>
      <xdr:row>2</xdr:row>
      <xdr:rowOff>7620</xdr:rowOff>
    </xdr:to>
    <xdr:pic>
      <xdr:nvPicPr>
        <xdr:cNvPr id="105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765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5707380</xdr:colOff>
      <xdr:row>0</xdr:row>
      <xdr:rowOff>15240</xdr:rowOff>
    </xdr:from>
    <xdr:to>
      <xdr:col>0</xdr:col>
      <xdr:colOff>6865620</xdr:colOff>
      <xdr:row>1</xdr:row>
      <xdr:rowOff>182880</xdr:rowOff>
    </xdr:to>
    <xdr:pic>
      <xdr:nvPicPr>
        <xdr:cNvPr id="105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7380" y="15240"/>
          <a:ext cx="11582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3" displayName="Table13" ref="A2:C4" totalsRowShown="0" headerRowDxfId="3" headerRowBorderDxfId="1" tableBorderDxfId="2" totalsRowBorderDxfId="0">
  <autoFilter ref="A2:C4"/>
  <tableColumns count="3">
    <tableColumn id="1" name="Date/date"/>
    <tableColumn id="2" name="Item/item"/>
    <tableColumn id="3" name="By/P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A7" sqref="A7"/>
    </sheetView>
  </sheetViews>
  <sheetFormatPr defaultColWidth="9.109375" defaultRowHeight="13.2" x14ac:dyDescent="0.25"/>
  <cols>
    <col min="1" max="1" width="100.6640625" customWidth="1"/>
  </cols>
  <sheetData>
    <row r="1" spans="1:3" s="4" customFormat="1" ht="17.399999999999999" x14ac:dyDescent="0.3">
      <c r="C1" s="5"/>
    </row>
    <row r="2" spans="1:3" s="4" customFormat="1" ht="17.399999999999999" x14ac:dyDescent="0.3">
      <c r="A2" s="5"/>
      <c r="B2" s="6"/>
      <c r="C2" s="6"/>
    </row>
    <row r="3" spans="1:3" ht="17.399999999999999" x14ac:dyDescent="0.3">
      <c r="A3" s="28" t="s">
        <v>93</v>
      </c>
      <c r="B3" s="1"/>
      <c r="C3" s="1"/>
    </row>
    <row r="4" spans="1:3" ht="4.5" customHeight="1" x14ac:dyDescent="0.25"/>
    <row r="5" spans="1:3" x14ac:dyDescent="0.25">
      <c r="A5" s="10" t="s">
        <v>16</v>
      </c>
      <c r="B5" s="27"/>
      <c r="C5" s="27"/>
    </row>
    <row r="6" spans="1:3" ht="4.5" customHeight="1" x14ac:dyDescent="0.25">
      <c r="A6" s="10"/>
      <c r="B6" s="27"/>
      <c r="C6" s="27"/>
    </row>
    <row r="7" spans="1:3" ht="39.6" x14ac:dyDescent="0.25">
      <c r="A7" s="9" t="s">
        <v>78</v>
      </c>
      <c r="B7" s="27"/>
      <c r="C7" s="27"/>
    </row>
    <row r="8" spans="1:3" x14ac:dyDescent="0.25">
      <c r="A8" s="8"/>
      <c r="B8" s="27"/>
      <c r="C8" s="27"/>
    </row>
    <row r="9" spans="1:3" x14ac:dyDescent="0.25">
      <c r="A9" s="10" t="s">
        <v>17</v>
      </c>
      <c r="B9" s="27"/>
      <c r="C9" s="27"/>
    </row>
    <row r="10" spans="1:3" ht="4.5" customHeight="1" x14ac:dyDescent="0.25">
      <c r="A10" s="10"/>
    </row>
    <row r="11" spans="1:3" ht="129.75" customHeight="1" x14ac:dyDescent="0.25">
      <c r="A11" s="20" t="s">
        <v>94</v>
      </c>
    </row>
    <row r="12" spans="1:3" ht="6.9" customHeight="1" x14ac:dyDescent="0.25">
      <c r="A12" s="8"/>
    </row>
    <row r="13" spans="1:3" ht="26.4" x14ac:dyDescent="0.25">
      <c r="A13" s="8" t="s">
        <v>31</v>
      </c>
    </row>
    <row r="14" spans="1:3" ht="4.5" customHeight="1" x14ac:dyDescent="0.25">
      <c r="A14" s="8"/>
    </row>
    <row r="15" spans="1:3" ht="52.8" x14ac:dyDescent="0.25">
      <c r="A15" s="8" t="s">
        <v>79</v>
      </c>
    </row>
    <row r="16" spans="1:3" x14ac:dyDescent="0.25">
      <c r="A16" s="8"/>
    </row>
    <row r="17" spans="1:2" ht="12.9" customHeight="1" x14ac:dyDescent="0.25">
      <c r="A17" s="10" t="s">
        <v>92</v>
      </c>
    </row>
    <row r="18" spans="1:2" ht="4.5" customHeight="1" x14ac:dyDescent="0.25">
      <c r="A18" s="8"/>
    </row>
    <row r="19" spans="1:2" x14ac:dyDescent="0.25">
      <c r="A19" s="19" t="s">
        <v>39</v>
      </c>
    </row>
    <row r="20" spans="1:2" x14ac:dyDescent="0.25">
      <c r="A20" s="11" t="s">
        <v>23</v>
      </c>
    </row>
    <row r="21" spans="1:2" x14ac:dyDescent="0.25">
      <c r="A21" s="11" t="s">
        <v>24</v>
      </c>
      <c r="B21" s="21"/>
    </row>
    <row r="22" spans="1:2" x14ac:dyDescent="0.25">
      <c r="A22" s="11" t="s">
        <v>25</v>
      </c>
      <c r="B22" s="21"/>
    </row>
    <row r="23" spans="1:2" x14ac:dyDescent="0.25">
      <c r="A23" s="11" t="s">
        <v>26</v>
      </c>
      <c r="B23" s="22"/>
    </row>
    <row r="24" spans="1:2" x14ac:dyDescent="0.25">
      <c r="A24" s="8"/>
      <c r="B24" s="23" t="s">
        <v>20</v>
      </c>
    </row>
    <row r="25" spans="1:2" x14ac:dyDescent="0.25">
      <c r="A25" s="10" t="s">
        <v>18</v>
      </c>
    </row>
    <row r="26" spans="1:2" ht="4.5" customHeight="1" x14ac:dyDescent="0.25">
      <c r="A26" s="8"/>
    </row>
    <row r="27" spans="1:2" ht="26.4" x14ac:dyDescent="0.25">
      <c r="A27" s="8" t="s">
        <v>91</v>
      </c>
    </row>
    <row r="28" spans="1:2" ht="3.75" customHeight="1" x14ac:dyDescent="0.25">
      <c r="A28" s="8"/>
    </row>
    <row r="29" spans="1:2" x14ac:dyDescent="0.25">
      <c r="A29" s="10" t="s">
        <v>19</v>
      </c>
    </row>
    <row r="30" spans="1:2" ht="4.5" customHeight="1" x14ac:dyDescent="0.25">
      <c r="A30" s="10"/>
    </row>
    <row r="31" spans="1:2" ht="26.4" x14ac:dyDescent="0.25">
      <c r="A31" s="8" t="s">
        <v>117</v>
      </c>
    </row>
    <row r="32" spans="1:2" ht="4.5" customHeight="1" x14ac:dyDescent="0.25">
      <c r="A32" s="8"/>
    </row>
    <row r="33" spans="1:1" ht="39.6" x14ac:dyDescent="0.25">
      <c r="A33" s="8" t="s">
        <v>80</v>
      </c>
    </row>
    <row r="34" spans="1:1" ht="4.5" customHeight="1" x14ac:dyDescent="0.25"/>
    <row r="35" spans="1:1" ht="26.4" x14ac:dyDescent="0.25">
      <c r="A35" s="8" t="s">
        <v>34</v>
      </c>
    </row>
    <row r="36" spans="1:1" x14ac:dyDescent="0.25">
      <c r="A36" s="61" t="s">
        <v>35</v>
      </c>
    </row>
    <row r="38" spans="1:1" ht="39.6" x14ac:dyDescent="0.25">
      <c r="A38" s="9" t="s">
        <v>116</v>
      </c>
    </row>
  </sheetData>
  <sheetProtection password="CA53" sheet="1" objects="1" scenarios="1"/>
  <phoneticPr fontId="9" type="noConversion"/>
  <pageMargins left="0.75" right="0.75" top="1" bottom="1" header="0.5" footer="0.5"/>
  <pageSetup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workbookViewId="0">
      <selection activeCell="B7" sqref="B7"/>
    </sheetView>
  </sheetViews>
  <sheetFormatPr defaultColWidth="9.109375" defaultRowHeight="13.2" x14ac:dyDescent="0.25"/>
  <cols>
    <col min="1" max="1" width="27" style="33" customWidth="1"/>
    <col min="2" max="2" width="16.5546875" style="33" customWidth="1"/>
    <col min="3" max="3" width="14.88671875" style="33" customWidth="1"/>
    <col min="4" max="6" width="9.109375" style="33"/>
    <col min="7" max="7" width="11.5546875" style="33" customWidth="1"/>
    <col min="8" max="16384" width="9.109375" style="33"/>
  </cols>
  <sheetData>
    <row r="1" spans="1:4" x14ac:dyDescent="0.25">
      <c r="B1" s="34" t="s">
        <v>0</v>
      </c>
    </row>
    <row r="3" spans="1:4" x14ac:dyDescent="0.25">
      <c r="A3" s="35" t="s">
        <v>73</v>
      </c>
      <c r="B3" s="36"/>
      <c r="C3" s="37"/>
      <c r="D3" s="38"/>
    </row>
    <row r="4" spans="1:4" x14ac:dyDescent="0.25">
      <c r="A4" s="38"/>
      <c r="B4" s="36"/>
      <c r="C4" s="37"/>
      <c r="D4" s="38"/>
    </row>
    <row r="5" spans="1:4" x14ac:dyDescent="0.25">
      <c r="A5" s="40"/>
      <c r="B5" s="41" t="s">
        <v>13</v>
      </c>
      <c r="C5" s="42" t="s">
        <v>3</v>
      </c>
      <c r="D5" s="33" t="s">
        <v>20</v>
      </c>
    </row>
    <row r="6" spans="1:4" x14ac:dyDescent="0.25">
      <c r="A6" s="43" t="s">
        <v>40</v>
      </c>
      <c r="B6" s="48">
        <v>10000</v>
      </c>
      <c r="C6" s="44" t="s">
        <v>41</v>
      </c>
    </row>
    <row r="7" spans="1:4" x14ac:dyDescent="0.25">
      <c r="A7" s="45" t="s">
        <v>43</v>
      </c>
      <c r="B7" s="48">
        <v>1000</v>
      </c>
      <c r="C7" s="46" t="s">
        <v>84</v>
      </c>
    </row>
    <row r="8" spans="1:4" x14ac:dyDescent="0.25">
      <c r="B8" s="39"/>
      <c r="C8" s="39"/>
    </row>
    <row r="9" spans="1:4" x14ac:dyDescent="0.25">
      <c r="A9" s="47"/>
    </row>
  </sheetData>
  <sheetProtection password="CA53" sheet="1" objects="1" scenarios="1"/>
  <phoneticPr fontId="9"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opLeftCell="A4" workbookViewId="0">
      <selection activeCell="F27" sqref="F27"/>
    </sheetView>
  </sheetViews>
  <sheetFormatPr defaultColWidth="9.109375" defaultRowHeight="13.2" x14ac:dyDescent="0.25"/>
  <cols>
    <col min="1" max="1" width="24" customWidth="1"/>
    <col min="2" max="2" width="12.5546875" customWidth="1"/>
    <col min="3" max="3" width="17" customWidth="1"/>
    <col min="4" max="4" width="10.88671875" bestFit="1" customWidth="1"/>
    <col min="5" max="5" width="11.109375" customWidth="1"/>
    <col min="6" max="6" width="18.33203125" bestFit="1" customWidth="1"/>
    <col min="7" max="7" width="12.5546875" bestFit="1" customWidth="1"/>
    <col min="8" max="8" width="26.5546875" bestFit="1" customWidth="1"/>
    <col min="9" max="9" width="6.5546875" bestFit="1" customWidth="1"/>
  </cols>
  <sheetData>
    <row r="1" spans="1:9" x14ac:dyDescent="0.25">
      <c r="C1" s="29" t="s">
        <v>81</v>
      </c>
    </row>
    <row r="3" spans="1:9" x14ac:dyDescent="0.25">
      <c r="A3" s="55" t="s">
        <v>1</v>
      </c>
      <c r="B3" s="55" t="s">
        <v>2</v>
      </c>
      <c r="C3" s="32" t="s">
        <v>36</v>
      </c>
      <c r="D3" s="32" t="s">
        <v>75</v>
      </c>
      <c r="E3" s="32" t="s">
        <v>33</v>
      </c>
      <c r="F3" s="56" t="s">
        <v>40</v>
      </c>
      <c r="G3" s="56" t="s">
        <v>83</v>
      </c>
      <c r="H3" s="55" t="s">
        <v>77</v>
      </c>
      <c r="I3" s="32" t="s">
        <v>3</v>
      </c>
    </row>
    <row r="4" spans="1:9" s="15" customFormat="1" x14ac:dyDescent="0.25">
      <c r="A4" s="49" t="s">
        <v>45</v>
      </c>
      <c r="B4" s="30" t="s">
        <v>46</v>
      </c>
      <c r="C4" s="57">
        <f>0.000767*7000/1000000/2.20462262185</f>
        <v>2.4353374345286475E-6</v>
      </c>
      <c r="D4" s="31" t="s">
        <v>44</v>
      </c>
      <c r="E4" s="30" t="s">
        <v>47</v>
      </c>
      <c r="F4" s="30">
        <f>'Input Information'!$B$6</f>
        <v>10000</v>
      </c>
      <c r="G4" s="30">
        <f>'Input Information'!$B$7</f>
        <v>1000</v>
      </c>
      <c r="H4" s="50">
        <f t="shared" ref="H4:H13" si="0">G4*F4*C4/1000</f>
        <v>2.4353374345286477E-2</v>
      </c>
      <c r="I4" s="31" t="s">
        <v>7</v>
      </c>
    </row>
    <row r="5" spans="1:9" s="15" customFormat="1" x14ac:dyDescent="0.25">
      <c r="A5" s="49" t="s">
        <v>95</v>
      </c>
      <c r="B5" s="30" t="s">
        <v>96</v>
      </c>
      <c r="C5" s="57">
        <f>(0.0000925/2)*7000/1000000/2.20462262185</f>
        <v>1.4685052978741843E-7</v>
      </c>
      <c r="D5" s="31" t="s">
        <v>44</v>
      </c>
      <c r="E5" s="30" t="s">
        <v>47</v>
      </c>
      <c r="F5" s="30">
        <f>'Input Information'!$B$6</f>
        <v>10000</v>
      </c>
      <c r="G5" s="30">
        <f>'Input Information'!$B$7</f>
        <v>1000</v>
      </c>
      <c r="H5" s="50">
        <f>G5*F5*C5/1000</f>
        <v>1.4685052978741845E-3</v>
      </c>
      <c r="I5" s="31" t="s">
        <v>7</v>
      </c>
    </row>
    <row r="6" spans="1:9" s="15" customFormat="1" x14ac:dyDescent="0.25">
      <c r="A6" s="49" t="s">
        <v>97</v>
      </c>
      <c r="B6" s="30" t="s">
        <v>98</v>
      </c>
      <c r="C6" s="57">
        <f>0.00000187*7000/1000000/2.20462262185</f>
        <v>5.9375241232967037E-9</v>
      </c>
      <c r="D6" s="31" t="s">
        <v>44</v>
      </c>
      <c r="E6" s="30" t="s">
        <v>47</v>
      </c>
      <c r="F6" s="30">
        <f>'Input Information'!$B$6</f>
        <v>10000</v>
      </c>
      <c r="G6" s="30">
        <f>'Input Information'!$B$7</f>
        <v>1000</v>
      </c>
      <c r="H6" s="50">
        <f>G6*F6*C6/1000</f>
        <v>5.937524123296704E-5</v>
      </c>
      <c r="I6" s="31" t="s">
        <v>7</v>
      </c>
    </row>
    <row r="7" spans="1:9" x14ac:dyDescent="0.25">
      <c r="A7" s="49" t="s">
        <v>27</v>
      </c>
      <c r="B7" s="51" t="s">
        <v>21</v>
      </c>
      <c r="C7" s="57">
        <f>0.000933*7000/1000000/2.20462262185</f>
        <v>2.9624117684683547E-6</v>
      </c>
      <c r="D7" s="31" t="s">
        <v>44</v>
      </c>
      <c r="E7" s="31" t="s">
        <v>47</v>
      </c>
      <c r="F7" s="30">
        <f>'Input Information'!$B$6</f>
        <v>10000</v>
      </c>
      <c r="G7" s="30">
        <f>'Input Information'!$B$7</f>
        <v>1000</v>
      </c>
      <c r="H7" s="50">
        <f t="shared" si="0"/>
        <v>2.9624117684683548E-2</v>
      </c>
      <c r="I7" s="31" t="s">
        <v>7</v>
      </c>
    </row>
    <row r="8" spans="1:9" x14ac:dyDescent="0.25">
      <c r="A8" s="49" t="s">
        <v>28</v>
      </c>
      <c r="B8" s="51" t="s">
        <v>29</v>
      </c>
      <c r="C8" s="57">
        <f>(0.0000391/2)*7000/1000000/2.20462262185</f>
        <v>6.207411583446553E-8</v>
      </c>
      <c r="D8" s="31" t="s">
        <v>44</v>
      </c>
      <c r="E8" s="31" t="s">
        <v>47</v>
      </c>
      <c r="F8" s="30">
        <f>'Input Information'!$B$6</f>
        <v>10000</v>
      </c>
      <c r="G8" s="30">
        <f>'Input Information'!$B$7</f>
        <v>1000</v>
      </c>
      <c r="H8" s="50">
        <f t="shared" si="0"/>
        <v>6.2074115834465527E-4</v>
      </c>
      <c r="I8" s="31" t="s">
        <v>7</v>
      </c>
    </row>
    <row r="9" spans="1:9" x14ac:dyDescent="0.25">
      <c r="A9" s="52" t="s">
        <v>53</v>
      </c>
      <c r="B9" s="51" t="s">
        <v>54</v>
      </c>
      <c r="C9" s="58">
        <f>0.00118*7000/1000000/2.20462262185</f>
        <v>3.7466729761979197E-6</v>
      </c>
      <c r="D9" s="31" t="s">
        <v>44</v>
      </c>
      <c r="E9" s="31" t="s">
        <v>47</v>
      </c>
      <c r="F9" s="30">
        <f>'Input Information'!$B$6</f>
        <v>10000</v>
      </c>
      <c r="G9" s="30">
        <f>'Input Information'!$B$7</f>
        <v>1000</v>
      </c>
      <c r="H9" s="50">
        <f t="shared" si="0"/>
        <v>3.7466729761979192E-2</v>
      </c>
      <c r="I9" s="31" t="s">
        <v>7</v>
      </c>
    </row>
    <row r="10" spans="1:9" x14ac:dyDescent="0.25">
      <c r="A10" s="52" t="s">
        <v>60</v>
      </c>
      <c r="B10" s="51" t="s">
        <v>61</v>
      </c>
      <c r="C10" s="58">
        <f>0.0000848*7000/1000000/2.20462262185</f>
        <v>2.692524308318505E-7</v>
      </c>
      <c r="D10" s="31" t="s">
        <v>44</v>
      </c>
      <c r="E10" s="31" t="s">
        <v>47</v>
      </c>
      <c r="F10" s="30">
        <f>'Input Information'!$B$6</f>
        <v>10000</v>
      </c>
      <c r="G10" s="30">
        <f>'Input Information'!$B$7</f>
        <v>1000</v>
      </c>
      <c r="H10" s="50">
        <f t="shared" si="0"/>
        <v>2.6925243083185052E-3</v>
      </c>
      <c r="I10" s="31" t="s">
        <v>7</v>
      </c>
    </row>
    <row r="11" spans="1:9" x14ac:dyDescent="0.25">
      <c r="A11" s="49" t="s">
        <v>30</v>
      </c>
      <c r="B11" s="51" t="s">
        <v>22</v>
      </c>
      <c r="C11" s="58">
        <f>0.00258*7000/1000000/2.20462262185</f>
        <v>8.1918782021954518E-6</v>
      </c>
      <c r="D11" s="31" t="s">
        <v>44</v>
      </c>
      <c r="E11" s="31" t="s">
        <v>47</v>
      </c>
      <c r="F11" s="30">
        <f>'Input Information'!$B$6</f>
        <v>10000</v>
      </c>
      <c r="G11" s="30">
        <f>'Input Information'!$B$7</f>
        <v>1000</v>
      </c>
      <c r="H11" s="50">
        <f t="shared" si="0"/>
        <v>8.1918782021954517E-2</v>
      </c>
      <c r="I11" s="31" t="s">
        <v>7</v>
      </c>
    </row>
    <row r="12" spans="1:9" x14ac:dyDescent="0.25">
      <c r="A12" s="52" t="s">
        <v>66</v>
      </c>
      <c r="B12" s="51" t="s">
        <v>67</v>
      </c>
      <c r="C12" s="58">
        <f>0.000409*7000/1000000/2.20462262185</f>
        <v>1.2986349553092788E-6</v>
      </c>
      <c r="D12" s="31" t="s">
        <v>44</v>
      </c>
      <c r="E12" s="31" t="s">
        <v>47</v>
      </c>
      <c r="F12" s="30">
        <f>'Input Information'!$B$6</f>
        <v>10000</v>
      </c>
      <c r="G12" s="30">
        <f>'Input Information'!$B$7</f>
        <v>1000</v>
      </c>
      <c r="H12" s="50">
        <f t="shared" si="0"/>
        <v>1.2986349553092788E-2</v>
      </c>
      <c r="I12" s="31" t="s">
        <v>7</v>
      </c>
    </row>
    <row r="13" spans="1:9" x14ac:dyDescent="0.25">
      <c r="A13" s="53" t="s">
        <v>55</v>
      </c>
      <c r="B13" s="54" t="s">
        <v>56</v>
      </c>
      <c r="C13" s="58">
        <f>0.000285*7000/1000000/2.20462262185</f>
        <v>9.0491677814949749E-7</v>
      </c>
      <c r="D13" s="31" t="s">
        <v>44</v>
      </c>
      <c r="E13" s="54" t="s">
        <v>47</v>
      </c>
      <c r="F13" s="30">
        <f>'Input Information'!$B$6</f>
        <v>10000</v>
      </c>
      <c r="G13" s="30">
        <f>'Input Information'!$B$7</f>
        <v>1000</v>
      </c>
      <c r="H13" s="50">
        <f t="shared" si="0"/>
        <v>9.049167781494975E-3</v>
      </c>
      <c r="I13" s="31" t="s">
        <v>7</v>
      </c>
    </row>
    <row r="14" spans="1:9" x14ac:dyDescent="0.25">
      <c r="A14" s="12"/>
      <c r="B14" s="13"/>
      <c r="C14" s="25"/>
      <c r="D14" s="3"/>
      <c r="E14" s="13"/>
      <c r="F14" s="24"/>
      <c r="G14" s="24"/>
      <c r="H14" s="18"/>
      <c r="I14" s="3"/>
    </row>
    <row r="15" spans="1:9" x14ac:dyDescent="0.25">
      <c r="C15" s="29" t="s">
        <v>82</v>
      </c>
    </row>
    <row r="17" spans="1:9" x14ac:dyDescent="0.25">
      <c r="A17" s="55" t="s">
        <v>1</v>
      </c>
      <c r="B17" s="55" t="s">
        <v>2</v>
      </c>
      <c r="C17" s="32" t="s">
        <v>36</v>
      </c>
      <c r="D17" s="32" t="s">
        <v>75</v>
      </c>
      <c r="E17" s="32" t="s">
        <v>33</v>
      </c>
      <c r="F17" s="56" t="s">
        <v>40</v>
      </c>
      <c r="G17" s="56" t="s">
        <v>83</v>
      </c>
      <c r="H17" s="55" t="s">
        <v>77</v>
      </c>
      <c r="I17" s="32" t="s">
        <v>3</v>
      </c>
    </row>
    <row r="18" spans="1:9" x14ac:dyDescent="0.25">
      <c r="A18" s="52" t="s">
        <v>57</v>
      </c>
      <c r="B18" s="51" t="s">
        <v>58</v>
      </c>
      <c r="C18" s="58">
        <f>0.0000003014*7000/1000000/2.20462262185</f>
        <v>9.5698918222546852E-10</v>
      </c>
      <c r="D18" s="31" t="s">
        <v>44</v>
      </c>
      <c r="E18" s="31" t="s">
        <v>59</v>
      </c>
      <c r="F18" s="30">
        <f>'Input Information'!$B$6</f>
        <v>10000</v>
      </c>
      <c r="G18" s="30">
        <f>'Input Information'!$B$7</f>
        <v>1000</v>
      </c>
      <c r="H18" s="50">
        <f>G18*F18*C18</f>
        <v>9.569891822254685E-3</v>
      </c>
      <c r="I18" s="31" t="s">
        <v>52</v>
      </c>
    </row>
    <row r="19" spans="1:9" x14ac:dyDescent="0.25">
      <c r="A19" s="26"/>
      <c r="B19" s="13"/>
      <c r="C19" s="13"/>
      <c r="D19" s="13"/>
      <c r="E19" s="13"/>
      <c r="F19" s="13"/>
      <c r="G19" s="13"/>
      <c r="H19" s="18"/>
    </row>
    <row r="20" spans="1:9" x14ac:dyDescent="0.25">
      <c r="A20" s="7" t="s">
        <v>74</v>
      </c>
      <c r="B20" s="13"/>
      <c r="C20" s="13"/>
      <c r="D20" s="13"/>
      <c r="E20" s="13"/>
      <c r="F20" s="13"/>
      <c r="G20" s="13"/>
      <c r="H20" s="18"/>
    </row>
    <row r="21" spans="1:9" x14ac:dyDescent="0.25">
      <c r="A21" s="7" t="s">
        <v>76</v>
      </c>
      <c r="B21" s="16"/>
      <c r="C21" s="17"/>
      <c r="D21" s="17"/>
      <c r="E21" s="17"/>
      <c r="F21" s="17"/>
      <c r="G21" s="17"/>
      <c r="H21" s="18"/>
    </row>
    <row r="22" spans="1:9" x14ac:dyDescent="0.25">
      <c r="A22" s="7"/>
      <c r="B22" s="16"/>
      <c r="C22" s="17"/>
      <c r="D22" s="17"/>
      <c r="E22" s="17"/>
      <c r="F22" s="17"/>
      <c r="G22" s="17"/>
      <c r="H22" s="18"/>
    </row>
    <row r="23" spans="1:9" x14ac:dyDescent="0.25">
      <c r="A23" s="14"/>
      <c r="B23" s="16"/>
      <c r="C23" s="17"/>
      <c r="D23" s="17"/>
      <c r="E23" s="17"/>
      <c r="F23" s="17"/>
      <c r="G23" s="17"/>
      <c r="H23" s="18"/>
    </row>
    <row r="24" spans="1:9" x14ac:dyDescent="0.25">
      <c r="A24" s="14"/>
      <c r="B24" s="16"/>
      <c r="C24" s="17"/>
      <c r="D24" s="17"/>
      <c r="E24" s="17"/>
      <c r="F24" s="17"/>
      <c r="G24" s="17"/>
      <c r="H24" s="18"/>
    </row>
    <row r="25" spans="1:9" x14ac:dyDescent="0.25">
      <c r="A25" s="14"/>
      <c r="B25" s="13"/>
      <c r="C25" s="17"/>
      <c r="D25" s="17"/>
      <c r="E25" s="17"/>
      <c r="F25" s="17"/>
      <c r="G25" s="17"/>
      <c r="H25" s="18"/>
    </row>
    <row r="26" spans="1:9" x14ac:dyDescent="0.25">
      <c r="A26" s="14"/>
      <c r="B26" s="16"/>
      <c r="C26" s="17"/>
      <c r="D26" s="17"/>
      <c r="E26" s="17"/>
      <c r="F26" s="17"/>
      <c r="G26" s="17"/>
      <c r="H26" s="18"/>
    </row>
    <row r="30" spans="1:9" x14ac:dyDescent="0.25">
      <c r="A30" s="7" t="s">
        <v>20</v>
      </c>
    </row>
    <row r="31" spans="1:9" x14ac:dyDescent="0.25">
      <c r="A31" s="7" t="s">
        <v>20</v>
      </c>
    </row>
  </sheetData>
  <sheetProtection password="CA53" sheet="1"/>
  <phoneticPr fontId="9" type="noConversion"/>
  <pageMargins left="0.75" right="0.75" top="1" bottom="1" header="0.5" footer="0.5"/>
  <pageSetup scale="87" orientation="landscape" r:id="rId1"/>
  <headerFooter alignWithMargins="0"/>
  <ignoredErrors>
    <ignoredError sqref="C18 C4 C9:C10 C12: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31"/>
  <sheetViews>
    <sheetView zoomScaleNormal="100" workbookViewId="0"/>
  </sheetViews>
  <sheetFormatPr defaultColWidth="11" defaultRowHeight="13.2" x14ac:dyDescent="0.25"/>
  <cols>
    <col min="1" max="1" width="35.5546875" style="33" customWidth="1"/>
    <col min="2" max="2" width="12.5546875" style="62" customWidth="1"/>
    <col min="3" max="3" width="16" style="33" bestFit="1" customWidth="1"/>
    <col min="4" max="4" width="10.88671875" style="33" bestFit="1" customWidth="1"/>
    <col min="5" max="5" width="9.6640625" style="63" bestFit="1" customWidth="1"/>
    <col min="6" max="6" width="18.33203125" style="33" bestFit="1" customWidth="1"/>
    <col min="7" max="7" width="12.5546875" style="33" bestFit="1" customWidth="1"/>
    <col min="8" max="8" width="26.5546875" style="33" bestFit="1" customWidth="1"/>
    <col min="9" max="9" width="5.44140625" style="33" bestFit="1" customWidth="1"/>
    <col min="10" max="16384" width="11" style="33"/>
  </cols>
  <sheetData>
    <row r="1" spans="1:140" x14ac:dyDescent="0.25">
      <c r="C1" s="34" t="s">
        <v>69</v>
      </c>
    </row>
    <row r="2" spans="1:140" x14ac:dyDescent="0.25">
      <c r="C2" s="34"/>
    </row>
    <row r="3" spans="1:140" x14ac:dyDescent="0.25">
      <c r="A3" s="119"/>
      <c r="B3" s="119"/>
      <c r="C3" s="119"/>
      <c r="D3" s="119"/>
      <c r="E3" s="119"/>
    </row>
    <row r="4" spans="1:140" x14ac:dyDescent="0.25">
      <c r="A4" s="64"/>
    </row>
    <row r="5" spans="1:140" x14ac:dyDescent="0.25">
      <c r="A5" s="65" t="s">
        <v>99</v>
      </c>
      <c r="B5" s="66"/>
      <c r="C5" s="66"/>
      <c r="D5" s="66"/>
      <c r="E5" s="66"/>
      <c r="F5" s="39"/>
    </row>
    <row r="6" spans="1:140" x14ac:dyDescent="0.25">
      <c r="A6" s="67" t="s">
        <v>1</v>
      </c>
      <c r="B6" s="67" t="s">
        <v>2</v>
      </c>
      <c r="C6" s="42" t="s">
        <v>36</v>
      </c>
      <c r="D6" s="42" t="s">
        <v>75</v>
      </c>
      <c r="E6" s="42" t="s">
        <v>33</v>
      </c>
      <c r="F6" s="68" t="s">
        <v>40</v>
      </c>
      <c r="G6" s="68" t="s">
        <v>83</v>
      </c>
      <c r="H6" s="67" t="s">
        <v>77</v>
      </c>
      <c r="I6" s="42" t="s">
        <v>3</v>
      </c>
    </row>
    <row r="7" spans="1:140" x14ac:dyDescent="0.25">
      <c r="A7" s="69" t="s">
        <v>85</v>
      </c>
      <c r="B7" s="44" t="s">
        <v>86</v>
      </c>
      <c r="C7" s="57">
        <f>(0.00000142/2)*7000/1000000/2.20462262185</f>
        <v>2.2543540788987481E-9</v>
      </c>
      <c r="D7" s="46" t="s">
        <v>44</v>
      </c>
      <c r="E7" s="44" t="s">
        <v>47</v>
      </c>
      <c r="F7" s="44">
        <f>'Input Information'!$B$6</f>
        <v>10000</v>
      </c>
      <c r="G7" s="44">
        <f>'Input Information'!$B$7</f>
        <v>1000</v>
      </c>
      <c r="H7" s="70">
        <f t="shared" ref="H7:H20" si="0">G7*F7*C7</f>
        <v>2.254354078898748E-2</v>
      </c>
      <c r="I7" s="46" t="s">
        <v>52</v>
      </c>
      <c r="J7" s="71"/>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row>
    <row r="8" spans="1:140" x14ac:dyDescent="0.25">
      <c r="A8" s="69" t="s">
        <v>89</v>
      </c>
      <c r="B8" s="44" t="s">
        <v>90</v>
      </c>
      <c r="C8" s="57">
        <f>(0.00000506/2)*7000/1000000/2.20462262185</f>
        <v>8.0331208726955393E-9</v>
      </c>
      <c r="D8" s="46" t="s">
        <v>44</v>
      </c>
      <c r="E8" s="44" t="s">
        <v>47</v>
      </c>
      <c r="F8" s="44">
        <f>'Input Information'!$B$6</f>
        <v>10000</v>
      </c>
      <c r="G8" s="44">
        <f>'Input Information'!$B$7</f>
        <v>1000</v>
      </c>
      <c r="H8" s="70">
        <f t="shared" si="0"/>
        <v>8.0331208726955386E-2</v>
      </c>
      <c r="I8" s="46" t="s">
        <v>52</v>
      </c>
      <c r="J8" s="71"/>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row>
    <row r="9" spans="1:140" x14ac:dyDescent="0.25">
      <c r="A9" s="69" t="s">
        <v>48</v>
      </c>
      <c r="B9" s="44" t="s">
        <v>49</v>
      </c>
      <c r="C9" s="57">
        <f>0.00000168*7000/1000000/2.20462262185</f>
        <v>5.3342462711970375E-9</v>
      </c>
      <c r="D9" s="46" t="s">
        <v>44</v>
      </c>
      <c r="E9" s="44" t="s">
        <v>47</v>
      </c>
      <c r="F9" s="44">
        <f>'Input Information'!$B$6</f>
        <v>10000</v>
      </c>
      <c r="G9" s="44">
        <f>'Input Information'!$B$7</f>
        <v>1000</v>
      </c>
      <c r="H9" s="70">
        <f t="shared" si="0"/>
        <v>5.3342462711970372E-2</v>
      </c>
      <c r="I9" s="46" t="s">
        <v>52</v>
      </c>
      <c r="J9" s="73"/>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row>
    <row r="10" spans="1:140" x14ac:dyDescent="0.25">
      <c r="A10" s="69" t="s">
        <v>100</v>
      </c>
      <c r="B10" s="44" t="s">
        <v>101</v>
      </c>
      <c r="C10" s="57">
        <f>0.000000353*7000/1000000/2.20462262185</f>
        <v>1.1208267462693777E-9</v>
      </c>
      <c r="D10" s="46" t="s">
        <v>44</v>
      </c>
      <c r="E10" s="44" t="s">
        <v>47</v>
      </c>
      <c r="F10" s="44">
        <f>'Input Information'!$B$6</f>
        <v>10000</v>
      </c>
      <c r="G10" s="44">
        <f>'Input Information'!$B$7</f>
        <v>1000</v>
      </c>
      <c r="H10" s="70">
        <f t="shared" ref="H10:H15" si="1">G10*F10*C10</f>
        <v>1.1208267462693777E-2</v>
      </c>
      <c r="I10" s="46" t="s">
        <v>52</v>
      </c>
      <c r="J10" s="73"/>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row>
    <row r="11" spans="1:140" x14ac:dyDescent="0.25">
      <c r="A11" s="69" t="s">
        <v>102</v>
      </c>
      <c r="B11" s="44" t="s">
        <v>103</v>
      </c>
      <c r="C11" s="57">
        <f>(0.000000188/2)*7000/1000000/2.20462262185</f>
        <v>2.9846377945983421E-10</v>
      </c>
      <c r="D11" s="46" t="s">
        <v>44</v>
      </c>
      <c r="E11" s="44" t="s">
        <v>47</v>
      </c>
      <c r="F11" s="44">
        <f>'Input Information'!$B$6</f>
        <v>10000</v>
      </c>
      <c r="G11" s="44">
        <f>'Input Information'!$B$7</f>
        <v>1000</v>
      </c>
      <c r="H11" s="70">
        <f t="shared" si="1"/>
        <v>2.984637794598342E-3</v>
      </c>
      <c r="I11" s="46" t="s">
        <v>52</v>
      </c>
      <c r="J11" s="73"/>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row>
    <row r="12" spans="1:140" x14ac:dyDescent="0.25">
      <c r="A12" s="69" t="s">
        <v>104</v>
      </c>
      <c r="B12" s="44" t="s">
        <v>105</v>
      </c>
      <c r="C12" s="57">
        <f>(0.0000000991/2)*7000/1000000/2.20462262185</f>
        <v>1.5732851353441263E-10</v>
      </c>
      <c r="D12" s="46" t="s">
        <v>44</v>
      </c>
      <c r="E12" s="44" t="s">
        <v>47</v>
      </c>
      <c r="F12" s="44">
        <f>'Input Information'!$B$6</f>
        <v>10000</v>
      </c>
      <c r="G12" s="44">
        <f>'Input Information'!$B$7</f>
        <v>1000</v>
      </c>
      <c r="H12" s="70">
        <f t="shared" si="1"/>
        <v>1.5732851353441263E-3</v>
      </c>
      <c r="I12" s="46" t="s">
        <v>52</v>
      </c>
      <c r="J12" s="73"/>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row>
    <row r="13" spans="1:140" x14ac:dyDescent="0.25">
      <c r="A13" s="69" t="s">
        <v>106</v>
      </c>
      <c r="B13" s="44" t="s">
        <v>107</v>
      </c>
      <c r="C13" s="57">
        <f>(0.000000489/2)*7000/1000000/2.20462262185</f>
        <v>7.7632334125456886E-10</v>
      </c>
      <c r="D13" s="46" t="s">
        <v>44</v>
      </c>
      <c r="E13" s="44" t="s">
        <v>47</v>
      </c>
      <c r="F13" s="44">
        <f>'Input Information'!$B$6</f>
        <v>10000</v>
      </c>
      <c r="G13" s="44">
        <f>'Input Information'!$B$7</f>
        <v>1000</v>
      </c>
      <c r="H13" s="70">
        <f t="shared" si="1"/>
        <v>7.763233412545689E-3</v>
      </c>
      <c r="I13" s="46" t="s">
        <v>52</v>
      </c>
      <c r="J13" s="73"/>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row>
    <row r="14" spans="1:140" x14ac:dyDescent="0.25">
      <c r="A14" s="69" t="s">
        <v>108</v>
      </c>
      <c r="B14" s="44" t="s">
        <v>109</v>
      </c>
      <c r="C14" s="57">
        <f>(0.000000155/2)*7000/1000000/2.20462262185</f>
        <v>2.4607386072486337E-10</v>
      </c>
      <c r="D14" s="46" t="s">
        <v>44</v>
      </c>
      <c r="E14" s="44" t="s">
        <v>47</v>
      </c>
      <c r="F14" s="44">
        <f>'Input Information'!$B$6</f>
        <v>10000</v>
      </c>
      <c r="G14" s="44">
        <f>'Input Information'!$B$7</f>
        <v>1000</v>
      </c>
      <c r="H14" s="70">
        <f t="shared" si="1"/>
        <v>2.4607386072486338E-3</v>
      </c>
      <c r="I14" s="46" t="s">
        <v>52</v>
      </c>
      <c r="J14" s="73"/>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row>
    <row r="15" spans="1:140" x14ac:dyDescent="0.25">
      <c r="A15" s="69" t="s">
        <v>110</v>
      </c>
      <c r="B15" s="44" t="s">
        <v>111</v>
      </c>
      <c r="C15" s="57">
        <f>(0.000000583/2)*7000/1000000/2.20462262185</f>
        <v>9.2555523098448597E-10</v>
      </c>
      <c r="D15" s="46" t="s">
        <v>44</v>
      </c>
      <c r="E15" s="44" t="s">
        <v>47</v>
      </c>
      <c r="F15" s="44">
        <f>'Input Information'!$B$6</f>
        <v>10000</v>
      </c>
      <c r="G15" s="44">
        <f>'Input Information'!$B$7</f>
        <v>1000</v>
      </c>
      <c r="H15" s="70">
        <f t="shared" si="1"/>
        <v>9.2555523098448601E-3</v>
      </c>
      <c r="I15" s="46" t="s">
        <v>52</v>
      </c>
      <c r="J15" s="73"/>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row>
    <row r="16" spans="1:140" x14ac:dyDescent="0.25">
      <c r="A16" s="69" t="s">
        <v>50</v>
      </c>
      <c r="B16" s="74" t="s">
        <v>51</v>
      </c>
      <c r="C16" s="58">
        <f>0.00000761*7000/1000000/2.20462262185</f>
        <v>2.4162865549886582E-8</v>
      </c>
      <c r="D16" s="46" t="s">
        <v>44</v>
      </c>
      <c r="E16" s="46" t="s">
        <v>47</v>
      </c>
      <c r="F16" s="44">
        <f>'Input Information'!$B$6</f>
        <v>10000</v>
      </c>
      <c r="G16" s="44">
        <f>'Input Information'!$B$7</f>
        <v>1000</v>
      </c>
      <c r="H16" s="70">
        <f t="shared" si="0"/>
        <v>0.24162865549886584</v>
      </c>
      <c r="I16" s="46" t="s">
        <v>52</v>
      </c>
      <c r="J16" s="73"/>
    </row>
    <row r="17" spans="1:140" s="76" customFormat="1" x14ac:dyDescent="0.25">
      <c r="A17" s="69" t="s">
        <v>87</v>
      </c>
      <c r="B17" s="75" t="s">
        <v>88</v>
      </c>
      <c r="C17" s="58">
        <f>0.0000292*7000/1000000/2.20462262185</f>
        <v>9.2714280427948523E-8</v>
      </c>
      <c r="D17" s="46" t="s">
        <v>44</v>
      </c>
      <c r="E17" s="46" t="s">
        <v>47</v>
      </c>
      <c r="F17" s="44">
        <f>'Input Information'!$B$6</f>
        <v>10000</v>
      </c>
      <c r="G17" s="44">
        <f>'Input Information'!$B$7</f>
        <v>1000</v>
      </c>
      <c r="H17" s="70">
        <f t="shared" si="0"/>
        <v>0.92714280427948526</v>
      </c>
      <c r="I17" s="46" t="s">
        <v>52</v>
      </c>
      <c r="J17" s="71"/>
    </row>
    <row r="18" spans="1:140" s="76" customFormat="1" x14ac:dyDescent="0.25">
      <c r="A18" s="69" t="s">
        <v>112</v>
      </c>
      <c r="B18" s="74" t="s">
        <v>113</v>
      </c>
      <c r="C18" s="58">
        <f>(0.000000375/2)*7000/1000000/2.20462262185</f>
        <v>5.953399856246695E-10</v>
      </c>
      <c r="D18" s="46" t="s">
        <v>44</v>
      </c>
      <c r="E18" s="46" t="s">
        <v>47</v>
      </c>
      <c r="F18" s="44">
        <f>'Input Information'!$B$6</f>
        <v>10000</v>
      </c>
      <c r="G18" s="44">
        <f>'Input Information'!$B$7</f>
        <v>1000</v>
      </c>
      <c r="H18" s="70">
        <f>G18*F18*C18</f>
        <v>5.9533998562466949E-3</v>
      </c>
      <c r="I18" s="46" t="s">
        <v>52</v>
      </c>
      <c r="J18" s="71"/>
    </row>
    <row r="19" spans="1:140" x14ac:dyDescent="0.25">
      <c r="A19" s="77" t="s">
        <v>62</v>
      </c>
      <c r="B19" s="74" t="s">
        <v>63</v>
      </c>
      <c r="C19" s="58">
        <f>0.0000294*7000/1000000/2.20462262185</f>
        <v>9.3349309745948161E-8</v>
      </c>
      <c r="D19" s="46" t="s">
        <v>44</v>
      </c>
      <c r="E19" s="46" t="s">
        <v>47</v>
      </c>
      <c r="F19" s="44">
        <f>'Input Information'!$B$6</f>
        <v>10000</v>
      </c>
      <c r="G19" s="44">
        <f>'Input Information'!$B$7</f>
        <v>1000</v>
      </c>
      <c r="H19" s="70">
        <f t="shared" si="0"/>
        <v>0.93349309745948161</v>
      </c>
      <c r="I19" s="46" t="s">
        <v>52</v>
      </c>
      <c r="J19" s="73"/>
    </row>
    <row r="20" spans="1:140" ht="13.8" thickBot="1" x14ac:dyDescent="0.3">
      <c r="A20" s="78" t="s">
        <v>64</v>
      </c>
      <c r="B20" s="79" t="s">
        <v>65</v>
      </c>
      <c r="C20" s="112">
        <f>0.00000478*7000/1000000/2.20462262185</f>
        <v>1.5177200700191572E-8</v>
      </c>
      <c r="D20" s="80" t="s">
        <v>44</v>
      </c>
      <c r="E20" s="80" t="s">
        <v>47</v>
      </c>
      <c r="F20" s="81">
        <f>'Input Information'!$B$6</f>
        <v>10000</v>
      </c>
      <c r="G20" s="81">
        <f>'Input Information'!$B$7</f>
        <v>1000</v>
      </c>
      <c r="H20" s="82">
        <f t="shared" si="0"/>
        <v>0.15177200700191573</v>
      </c>
      <c r="I20" s="80" t="s">
        <v>52</v>
      </c>
      <c r="J20" s="73"/>
    </row>
    <row r="21" spans="1:140" s="88" customFormat="1" x14ac:dyDescent="0.25">
      <c r="A21" s="83" t="s">
        <v>71</v>
      </c>
      <c r="B21" s="84"/>
      <c r="C21" s="85"/>
      <c r="D21" s="86"/>
      <c r="E21" s="86"/>
      <c r="F21" s="86"/>
      <c r="G21" s="86"/>
      <c r="H21" s="87">
        <f>SUM(H7:H20)</f>
        <v>2.4514528910461837</v>
      </c>
      <c r="I21" s="113" t="s">
        <v>52</v>
      </c>
    </row>
    <row r="22" spans="1:140" s="88" customFormat="1" x14ac:dyDescent="0.25">
      <c r="A22" s="89"/>
      <c r="B22" s="90"/>
      <c r="C22" s="91"/>
      <c r="F22" s="92"/>
      <c r="G22" s="92"/>
      <c r="H22" s="93"/>
    </row>
    <row r="23" spans="1:140" x14ac:dyDescent="0.25">
      <c r="C23" s="34" t="s">
        <v>70</v>
      </c>
    </row>
    <row r="24" spans="1:140" ht="13.8" thickBot="1" x14ac:dyDescent="0.3">
      <c r="B24" s="95"/>
      <c r="C24" s="95"/>
      <c r="D24" s="95"/>
      <c r="E24" s="95"/>
      <c r="F24" s="96"/>
    </row>
    <row r="25" spans="1:140" ht="13.8" thickBot="1" x14ac:dyDescent="0.3">
      <c r="A25" s="97" t="s">
        <v>1</v>
      </c>
      <c r="B25" s="97" t="s">
        <v>2</v>
      </c>
      <c r="C25" s="98" t="s">
        <v>36</v>
      </c>
      <c r="D25" s="99" t="s">
        <v>37</v>
      </c>
      <c r="E25" s="100" t="s">
        <v>33</v>
      </c>
      <c r="F25" s="101" t="s">
        <v>40</v>
      </c>
      <c r="G25" s="102" t="s">
        <v>42</v>
      </c>
      <c r="H25" s="103" t="s">
        <v>38</v>
      </c>
      <c r="I25" s="104" t="s">
        <v>3</v>
      </c>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row>
    <row r="26" spans="1:140" x14ac:dyDescent="0.25">
      <c r="A26" s="105"/>
      <c r="B26" s="105"/>
      <c r="C26" s="106"/>
      <c r="D26" s="106"/>
      <c r="E26" s="106"/>
      <c r="F26" s="107"/>
      <c r="G26" s="107"/>
      <c r="H26" s="105"/>
      <c r="I26" s="108"/>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row>
    <row r="27" spans="1:140" x14ac:dyDescent="0.25">
      <c r="A27" s="35" t="s">
        <v>72</v>
      </c>
      <c r="B27" s="105"/>
      <c r="C27" s="106"/>
      <c r="D27" s="106"/>
      <c r="E27" s="106"/>
      <c r="F27" s="107"/>
      <c r="G27" s="107"/>
      <c r="H27" s="105"/>
      <c r="I27" s="108"/>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row>
    <row r="28" spans="1:140" x14ac:dyDescent="0.25">
      <c r="A28" s="105"/>
      <c r="B28" s="105"/>
      <c r="C28" s="106"/>
      <c r="D28" s="106"/>
      <c r="E28" s="106"/>
      <c r="F28" s="107"/>
      <c r="G28" s="107"/>
      <c r="H28" s="105"/>
      <c r="I28" s="108"/>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row>
    <row r="29" spans="1:140" x14ac:dyDescent="0.25">
      <c r="A29" s="109" t="s">
        <v>74</v>
      </c>
      <c r="B29" s="94"/>
      <c r="C29" s="94"/>
      <c r="D29" s="94"/>
      <c r="E29" s="94"/>
      <c r="F29" s="94"/>
      <c r="G29" s="94"/>
      <c r="H29" s="93"/>
    </row>
    <row r="30" spans="1:140" x14ac:dyDescent="0.25">
      <c r="A30" s="109" t="s">
        <v>76</v>
      </c>
      <c r="B30" s="110"/>
      <c r="C30" s="111"/>
      <c r="D30" s="111"/>
      <c r="E30" s="111"/>
      <c r="F30" s="111"/>
      <c r="G30" s="111"/>
      <c r="H30" s="93"/>
    </row>
    <row r="31" spans="1:140" x14ac:dyDescent="0.25">
      <c r="A31" s="109"/>
    </row>
  </sheetData>
  <sheetProtection password="CA53" sheet="1"/>
  <mergeCells count="1">
    <mergeCell ref="A3:E3"/>
  </mergeCells>
  <phoneticPr fontId="9" type="noConversion"/>
  <pageMargins left="0.75" right="0.75" top="1" bottom="1" header="0.5" footer="0.5"/>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C10" sqref="C10"/>
    </sheetView>
  </sheetViews>
  <sheetFormatPr defaultColWidth="9.109375" defaultRowHeight="13.2" x14ac:dyDescent="0.25"/>
  <cols>
    <col min="1" max="1" width="47.6640625" customWidth="1"/>
    <col min="2" max="2" width="12.88671875" customWidth="1"/>
    <col min="3" max="3" width="16.44140625" customWidth="1"/>
    <col min="4" max="4" width="10.88671875" bestFit="1" customWidth="1"/>
    <col min="5" max="5" width="9.88671875" customWidth="1"/>
    <col min="6" max="6" width="17.109375" customWidth="1"/>
    <col min="7" max="7" width="20.33203125" customWidth="1"/>
    <col min="8" max="8" width="23.88671875" style="2" customWidth="1"/>
    <col min="9" max="9" width="7.88671875" customWidth="1"/>
  </cols>
  <sheetData>
    <row r="1" spans="1:9" x14ac:dyDescent="0.25">
      <c r="B1" s="29" t="s">
        <v>14</v>
      </c>
    </row>
    <row r="2" spans="1:9" x14ac:dyDescent="0.25">
      <c r="I2" s="27"/>
    </row>
    <row r="3" spans="1:9" ht="24.9" customHeight="1" x14ac:dyDescent="0.25">
      <c r="A3" s="117" t="s">
        <v>1</v>
      </c>
      <c r="B3" s="118" t="s">
        <v>2</v>
      </c>
      <c r="C3" s="118" t="s">
        <v>36</v>
      </c>
      <c r="D3" s="118" t="s">
        <v>75</v>
      </c>
      <c r="E3" s="118" t="s">
        <v>33</v>
      </c>
      <c r="F3" s="118" t="s">
        <v>40</v>
      </c>
      <c r="G3" s="118" t="s">
        <v>83</v>
      </c>
      <c r="H3" s="118" t="s">
        <v>77</v>
      </c>
      <c r="I3" s="118" t="s">
        <v>3</v>
      </c>
    </row>
    <row r="4" spans="1:9" x14ac:dyDescent="0.25">
      <c r="A4" s="59" t="s">
        <v>5</v>
      </c>
      <c r="B4" s="31" t="s">
        <v>6</v>
      </c>
      <c r="C4" s="58">
        <f>0.003029</f>
        <v>3.029E-3</v>
      </c>
      <c r="D4" s="31" t="s">
        <v>44</v>
      </c>
      <c r="E4" s="31" t="s">
        <v>32</v>
      </c>
      <c r="F4" s="31">
        <f>'Input Information'!$B$6</f>
        <v>10000</v>
      </c>
      <c r="G4" s="31">
        <f>'Input Information'!$B$7</f>
        <v>1000</v>
      </c>
      <c r="H4" s="50">
        <f>G4*F4*C4/1000</f>
        <v>30.29</v>
      </c>
      <c r="I4" s="31" t="s">
        <v>7</v>
      </c>
    </row>
    <row r="5" spans="1:9" x14ac:dyDescent="0.25">
      <c r="A5" s="59" t="s">
        <v>8</v>
      </c>
      <c r="B5" s="60" t="s">
        <v>9</v>
      </c>
      <c r="C5" s="58">
        <f>0.0009294</f>
        <v>9.2940000000000004E-4</v>
      </c>
      <c r="D5" s="31" t="s">
        <v>44</v>
      </c>
      <c r="E5" s="31" t="s">
        <v>32</v>
      </c>
      <c r="F5" s="31">
        <f>'Input Information'!$B$6</f>
        <v>10000</v>
      </c>
      <c r="G5" s="31">
        <f>'Input Information'!$B$7</f>
        <v>1000</v>
      </c>
      <c r="H5" s="50">
        <f t="shared" ref="H5:H10" si="0">G5*F5*C5/1000</f>
        <v>9.2940000000000005</v>
      </c>
      <c r="I5" s="31" t="s">
        <v>7</v>
      </c>
    </row>
    <row r="6" spans="1:9" x14ac:dyDescent="0.25">
      <c r="A6" s="59" t="s">
        <v>68</v>
      </c>
      <c r="B6" s="31" t="s">
        <v>10</v>
      </c>
      <c r="C6" s="58">
        <f>0.01405</f>
        <v>1.405E-2</v>
      </c>
      <c r="D6" s="31" t="s">
        <v>44</v>
      </c>
      <c r="E6" s="31" t="s">
        <v>32</v>
      </c>
      <c r="F6" s="31">
        <f>'Input Information'!$B$6</f>
        <v>10000</v>
      </c>
      <c r="G6" s="31">
        <f>'Input Information'!$B$7</f>
        <v>1000</v>
      </c>
      <c r="H6" s="50">
        <f t="shared" si="0"/>
        <v>140.5</v>
      </c>
      <c r="I6" s="31" t="s">
        <v>7</v>
      </c>
    </row>
    <row r="7" spans="1:9" x14ac:dyDescent="0.25">
      <c r="A7" s="59" t="s">
        <v>11</v>
      </c>
      <c r="B7" s="31" t="s">
        <v>4</v>
      </c>
      <c r="C7" s="58">
        <f>0.00112</f>
        <v>1.1199999999999999E-3</v>
      </c>
      <c r="D7" s="31" t="s">
        <v>44</v>
      </c>
      <c r="E7" s="31" t="s">
        <v>32</v>
      </c>
      <c r="F7" s="31">
        <f>'Input Information'!$B$6</f>
        <v>10000</v>
      </c>
      <c r="G7" s="31">
        <f>'Input Information'!$B$7</f>
        <v>1000</v>
      </c>
      <c r="H7" s="50">
        <f t="shared" si="0"/>
        <v>11.199999999999998</v>
      </c>
      <c r="I7" s="31" t="s">
        <v>7</v>
      </c>
    </row>
    <row r="8" spans="1:9" x14ac:dyDescent="0.25">
      <c r="A8" s="59" t="s">
        <v>12</v>
      </c>
      <c r="B8" s="31" t="s">
        <v>4</v>
      </c>
      <c r="C8" s="58">
        <f>0.0009974</f>
        <v>9.9740000000000007E-4</v>
      </c>
      <c r="D8" s="31" t="s">
        <v>44</v>
      </c>
      <c r="E8" s="31" t="s">
        <v>32</v>
      </c>
      <c r="F8" s="31">
        <f>'Input Information'!$B$6</f>
        <v>10000</v>
      </c>
      <c r="G8" s="31">
        <f>'Input Information'!$B$7</f>
        <v>1000</v>
      </c>
      <c r="H8" s="50">
        <f t="shared" si="0"/>
        <v>9.9740000000000002</v>
      </c>
      <c r="I8" s="31" t="s">
        <v>7</v>
      </c>
    </row>
    <row r="9" spans="1:9" x14ac:dyDescent="0.25">
      <c r="A9" s="49" t="s">
        <v>114</v>
      </c>
      <c r="B9" s="31" t="s">
        <v>4</v>
      </c>
      <c r="C9" s="58">
        <f>0.0009974</f>
        <v>9.9740000000000007E-4</v>
      </c>
      <c r="D9" s="31" t="s">
        <v>44</v>
      </c>
      <c r="E9" s="31" t="s">
        <v>32</v>
      </c>
      <c r="F9" s="31">
        <f>'Input Information'!$B$6</f>
        <v>10000</v>
      </c>
      <c r="G9" s="31">
        <f>'Input Information'!$B$7</f>
        <v>1000</v>
      </c>
      <c r="H9" s="50">
        <f t="shared" si="0"/>
        <v>9.9740000000000002</v>
      </c>
      <c r="I9" s="31" t="s">
        <v>7</v>
      </c>
    </row>
    <row r="10" spans="1:9" x14ac:dyDescent="0.25">
      <c r="A10" s="49" t="s">
        <v>115</v>
      </c>
      <c r="B10" s="31" t="s">
        <v>4</v>
      </c>
      <c r="C10" s="58">
        <f>0.0009974</f>
        <v>9.9740000000000007E-4</v>
      </c>
      <c r="D10" s="31" t="s">
        <v>44</v>
      </c>
      <c r="E10" s="31" t="s">
        <v>32</v>
      </c>
      <c r="F10" s="31">
        <f>'Input Information'!$B$6</f>
        <v>10000</v>
      </c>
      <c r="G10" s="31">
        <f>'Input Information'!$B$7</f>
        <v>1000</v>
      </c>
      <c r="H10" s="50">
        <f t="shared" si="0"/>
        <v>9.9740000000000002</v>
      </c>
      <c r="I10" s="31" t="s">
        <v>7</v>
      </c>
    </row>
    <row r="11" spans="1:9" x14ac:dyDescent="0.25">
      <c r="C11" s="15"/>
    </row>
    <row r="12" spans="1:9" x14ac:dyDescent="0.25">
      <c r="A12" s="7" t="s">
        <v>74</v>
      </c>
    </row>
    <row r="13" spans="1:9" x14ac:dyDescent="0.25">
      <c r="A13" s="7" t="s">
        <v>76</v>
      </c>
    </row>
    <row r="14" spans="1:9" x14ac:dyDescent="0.25">
      <c r="A14" s="7"/>
    </row>
  </sheetData>
  <sheetProtection password="CA53" sheet="1" objects="1" scenarios="1"/>
  <phoneticPr fontId="9" type="noConversion"/>
  <pageMargins left="0.75" right="0.75" top="1" bottom="1" header="0.5" footer="0.5"/>
  <pageSetup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heetViews>
  <sheetFormatPr defaultColWidth="9.109375" defaultRowHeight="13.2" x14ac:dyDescent="0.25"/>
  <cols>
    <col min="1" max="1" width="25.109375" customWidth="1"/>
    <col min="2" max="2" width="12.5546875" customWidth="1"/>
    <col min="3" max="3" width="19.6640625" customWidth="1"/>
    <col min="4" max="4" width="10.88671875" bestFit="1" customWidth="1"/>
    <col min="5" max="5" width="9.6640625" bestFit="1" customWidth="1"/>
    <col min="6" max="6" width="18.33203125" bestFit="1" customWidth="1"/>
    <col min="7" max="7" width="12.5546875" bestFit="1" customWidth="1"/>
    <col min="8" max="8" width="26.5546875" style="2" bestFit="1" customWidth="1"/>
    <col min="9" max="9" width="6.5546875" bestFit="1" customWidth="1"/>
  </cols>
  <sheetData>
    <row r="1" spans="1:9" x14ac:dyDescent="0.25">
      <c r="C1" s="29" t="s">
        <v>15</v>
      </c>
    </row>
    <row r="2" spans="1:9" x14ac:dyDescent="0.25">
      <c r="I2" s="27"/>
    </row>
    <row r="3" spans="1:9" x14ac:dyDescent="0.25">
      <c r="A3" s="55" t="s">
        <v>1</v>
      </c>
      <c r="B3" s="55" t="s">
        <v>2</v>
      </c>
      <c r="C3" s="32" t="s">
        <v>36</v>
      </c>
      <c r="D3" s="32" t="s">
        <v>75</v>
      </c>
      <c r="E3" s="32" t="s">
        <v>33</v>
      </c>
      <c r="F3" s="56" t="s">
        <v>40</v>
      </c>
      <c r="G3" s="56" t="s">
        <v>42</v>
      </c>
      <c r="H3" s="55" t="s">
        <v>77</v>
      </c>
      <c r="I3" s="32" t="s">
        <v>3</v>
      </c>
    </row>
    <row r="4" spans="1:9" x14ac:dyDescent="0.25">
      <c r="A4" s="49" t="s">
        <v>27</v>
      </c>
      <c r="B4" s="51" t="s">
        <v>21</v>
      </c>
      <c r="C4" s="58">
        <f>0.000933*7000/1000000/2.20462262185</f>
        <v>2.9624117684683547E-6</v>
      </c>
      <c r="D4" s="31" t="s">
        <v>44</v>
      </c>
      <c r="E4" s="31" t="s">
        <v>47</v>
      </c>
      <c r="F4" s="30">
        <f>'Input Information'!$B$6</f>
        <v>10000</v>
      </c>
      <c r="G4" s="30">
        <f>'Input Information'!$B$7</f>
        <v>1000</v>
      </c>
      <c r="H4" s="50">
        <f t="shared" ref="H4:H9" si="0">G4*F4*C4/1000</f>
        <v>2.9624117684683548E-2</v>
      </c>
      <c r="I4" s="31" t="s">
        <v>7</v>
      </c>
    </row>
    <row r="5" spans="1:9" x14ac:dyDescent="0.25">
      <c r="A5" s="49" t="s">
        <v>28</v>
      </c>
      <c r="B5" s="51" t="s">
        <v>29</v>
      </c>
      <c r="C5" s="58">
        <f>(0.0000391/2)*7000/1000000/2.20462262185</f>
        <v>6.207411583446553E-8</v>
      </c>
      <c r="D5" s="31" t="s">
        <v>44</v>
      </c>
      <c r="E5" s="31" t="s">
        <v>47</v>
      </c>
      <c r="F5" s="30">
        <f>'Input Information'!$B$6</f>
        <v>10000</v>
      </c>
      <c r="G5" s="30">
        <f>'Input Information'!$B$7</f>
        <v>1000</v>
      </c>
      <c r="H5" s="50">
        <f t="shared" si="0"/>
        <v>6.2074115834465527E-4</v>
      </c>
      <c r="I5" s="31" t="s">
        <v>7</v>
      </c>
    </row>
    <row r="6" spans="1:9" x14ac:dyDescent="0.25">
      <c r="A6" s="52" t="s">
        <v>53</v>
      </c>
      <c r="B6" s="51" t="s">
        <v>54</v>
      </c>
      <c r="C6" s="58">
        <f>0.00118*7000/1000000/2.20462262185</f>
        <v>3.7466729761979197E-6</v>
      </c>
      <c r="D6" s="31" t="s">
        <v>44</v>
      </c>
      <c r="E6" s="31" t="s">
        <v>47</v>
      </c>
      <c r="F6" s="30">
        <f>'Input Information'!$B$6</f>
        <v>10000</v>
      </c>
      <c r="G6" s="30">
        <f>'Input Information'!$B$7</f>
        <v>1000</v>
      </c>
      <c r="H6" s="50">
        <f t="shared" si="0"/>
        <v>3.7466729761979192E-2</v>
      </c>
      <c r="I6" s="31" t="s">
        <v>7</v>
      </c>
    </row>
    <row r="7" spans="1:9" x14ac:dyDescent="0.25">
      <c r="A7" s="49" t="s">
        <v>30</v>
      </c>
      <c r="B7" s="51" t="s">
        <v>22</v>
      </c>
      <c r="C7" s="58">
        <f>0.00258*7000/1000000/2.20462262185</f>
        <v>8.1918782021954518E-6</v>
      </c>
      <c r="D7" s="31" t="s">
        <v>44</v>
      </c>
      <c r="E7" s="31" t="s">
        <v>47</v>
      </c>
      <c r="F7" s="30">
        <f>'Input Information'!$B$6</f>
        <v>10000</v>
      </c>
      <c r="G7" s="30">
        <f>'Input Information'!$B$7</f>
        <v>1000</v>
      </c>
      <c r="H7" s="50">
        <f t="shared" si="0"/>
        <v>8.1918782021954517E-2</v>
      </c>
      <c r="I7" s="31" t="s">
        <v>7</v>
      </c>
    </row>
    <row r="8" spans="1:9" x14ac:dyDescent="0.25">
      <c r="A8" s="52" t="s">
        <v>66</v>
      </c>
      <c r="B8" s="51" t="s">
        <v>67</v>
      </c>
      <c r="C8" s="58">
        <f>0.000409*7000/1000000/2.20462262185</f>
        <v>1.2986349553092788E-6</v>
      </c>
      <c r="D8" s="31" t="s">
        <v>44</v>
      </c>
      <c r="E8" s="31" t="s">
        <v>47</v>
      </c>
      <c r="F8" s="30">
        <f>'Input Information'!$B$6</f>
        <v>10000</v>
      </c>
      <c r="G8" s="30">
        <f>'Input Information'!$B$7</f>
        <v>1000</v>
      </c>
      <c r="H8" s="50">
        <f t="shared" si="0"/>
        <v>1.2986349553092788E-2</v>
      </c>
      <c r="I8" s="31" t="s">
        <v>7</v>
      </c>
    </row>
    <row r="9" spans="1:9" x14ac:dyDescent="0.25">
      <c r="A9" s="53" t="s">
        <v>55</v>
      </c>
      <c r="B9" s="54" t="s">
        <v>56</v>
      </c>
      <c r="C9" s="58">
        <f>0.000285*7000/1000000/2.20462262185</f>
        <v>9.0491677814949749E-7</v>
      </c>
      <c r="D9" s="31" t="s">
        <v>44</v>
      </c>
      <c r="E9" s="54" t="s">
        <v>47</v>
      </c>
      <c r="F9" s="30">
        <f>'Input Information'!$B$6</f>
        <v>10000</v>
      </c>
      <c r="G9" s="30">
        <f>'Input Information'!$B$7</f>
        <v>1000</v>
      </c>
      <c r="H9" s="50">
        <f t="shared" si="0"/>
        <v>9.049167781494975E-3</v>
      </c>
      <c r="I9" s="31" t="s">
        <v>7</v>
      </c>
    </row>
    <row r="10" spans="1:9" x14ac:dyDescent="0.25">
      <c r="A10" s="12"/>
      <c r="B10" s="13"/>
      <c r="C10" s="114"/>
      <c r="D10" s="115"/>
      <c r="E10" s="13"/>
      <c r="F10" s="24"/>
      <c r="G10" s="24"/>
      <c r="H10" s="116"/>
      <c r="I10" s="115"/>
    </row>
    <row r="11" spans="1:9" x14ac:dyDescent="0.25">
      <c r="A11" s="7" t="s">
        <v>74</v>
      </c>
    </row>
    <row r="12" spans="1:9" x14ac:dyDescent="0.25">
      <c r="A12" s="7" t="s">
        <v>76</v>
      </c>
    </row>
    <row r="13" spans="1:9" x14ac:dyDescent="0.25">
      <c r="A13" s="7"/>
    </row>
  </sheetData>
  <sheetProtection password="CA53" sheet="1"/>
  <phoneticPr fontId="9" type="noConversion"/>
  <pageMargins left="0.75" right="0.75" top="1" bottom="1" header="0.5" footer="0.5"/>
  <pageSetup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5" sqref="B5"/>
    </sheetView>
  </sheetViews>
  <sheetFormatPr defaultRowHeight="13.2" x14ac:dyDescent="0.25"/>
  <cols>
    <col min="1" max="1" width="11.21875" customWidth="1"/>
    <col min="2" max="2" width="69" customWidth="1"/>
  </cols>
  <sheetData>
    <row r="1" spans="1:3" x14ac:dyDescent="0.25">
      <c r="A1" s="120" t="s">
        <v>118</v>
      </c>
    </row>
    <row r="2" spans="1:3" x14ac:dyDescent="0.25">
      <c r="A2" s="121" t="s">
        <v>119</v>
      </c>
      <c r="B2" s="122" t="s">
        <v>120</v>
      </c>
      <c r="C2" s="123" t="s">
        <v>121</v>
      </c>
    </row>
    <row r="3" spans="1:3" x14ac:dyDescent="0.25">
      <c r="A3" s="124">
        <v>39848</v>
      </c>
      <c r="B3" s="49" t="s">
        <v>122</v>
      </c>
      <c r="C3" s="125" t="s">
        <v>123</v>
      </c>
    </row>
    <row r="4" spans="1:3" ht="91.8" customHeight="1" x14ac:dyDescent="0.25">
      <c r="A4" s="124">
        <v>42423</v>
      </c>
      <c r="B4" s="126" t="s">
        <v>125</v>
      </c>
      <c r="C4" s="125" t="s">
        <v>124</v>
      </c>
    </row>
    <row r="5" spans="1:3" ht="74.400000000000006" customHeight="1" x14ac:dyDescent="0.25"/>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t:lpstr>
      <vt:lpstr>Input Information</vt:lpstr>
      <vt:lpstr>Part 1 Releases</vt:lpstr>
      <vt:lpstr>Parts 2 and 3 Releases</vt:lpstr>
      <vt:lpstr>Part 4 Releases</vt:lpstr>
      <vt:lpstr>Part 5 Releases </vt:lpstr>
      <vt:lpstr>Document History</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Seaman</dc:creator>
  <cp:lastModifiedBy>Gleeson,Jeff [NCR]</cp:lastModifiedBy>
  <cp:lastPrinted>2005-01-28T22:08:30Z</cp:lastPrinted>
  <dcterms:created xsi:type="dcterms:W3CDTF">2003-10-06T20:49:16Z</dcterms:created>
  <dcterms:modified xsi:type="dcterms:W3CDTF">2016-02-23T20:01:12Z</dcterms:modified>
</cp:coreProperties>
</file>